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LUIS ANTONIO\Luis Antonio\PROJETOS  E CONVENIOS\PROJETOS E CONVENIOS\VESTIARIO MANGUEIRAO\Nova pasta\"/>
    </mc:Choice>
  </mc:AlternateContent>
  <xr:revisionPtr revIDLastSave="0" documentId="13_ncr:1_{F30BC5BA-C2EA-4859-BA42-44912DF966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 Orçamentária" sheetId="1" r:id="rId1"/>
    <sheet name="Mem. de Cálculo" sheetId="4" r:id="rId2"/>
    <sheet name="Mem. Descritivo" sheetId="5" r:id="rId3"/>
    <sheet name="cronograma" sheetId="3" r:id="rId4"/>
    <sheet name="BDI" sheetId="6" r:id="rId5"/>
  </sheets>
  <externalReferences>
    <externalReference r:id="rId6"/>
  </externalReferences>
  <definedNames>
    <definedName name="_xlnm.Print_Area" localSheetId="3">cronograma!$A$2:$O$46</definedName>
    <definedName name="_xlnm.Print_Area" localSheetId="0">'Planilha Orçamentária'!$A$1:$H$198</definedName>
  </definedNames>
  <calcPr calcId="181029"/>
</workbook>
</file>

<file path=xl/calcChain.xml><?xml version="1.0" encoding="utf-8"?>
<calcChain xmlns="http://schemas.openxmlformats.org/spreadsheetml/2006/main">
  <c r="C37" i="6" l="1"/>
  <c r="C22" i="6" s="1"/>
  <c r="C28" i="6" s="1"/>
  <c r="O19" i="3" l="1"/>
  <c r="O23" i="3"/>
  <c r="O29" i="3"/>
  <c r="O32" i="3"/>
  <c r="O34" i="3"/>
  <c r="O36" i="3"/>
  <c r="O38" i="3"/>
  <c r="O40" i="3"/>
  <c r="O42" i="3"/>
  <c r="O44" i="3"/>
  <c r="B44" i="3"/>
  <c r="B42" i="3"/>
  <c r="B40" i="3"/>
  <c r="B38" i="3"/>
  <c r="B36" i="3"/>
  <c r="B34" i="3"/>
  <c r="B32" i="3"/>
  <c r="G185" i="1"/>
  <c r="G184" i="1"/>
  <c r="G183" i="1"/>
  <c r="G182" i="1"/>
  <c r="G179" i="1"/>
  <c r="G176" i="1"/>
  <c r="G173" i="1"/>
  <c r="G172" i="1"/>
  <c r="G171" i="1"/>
  <c r="G170" i="1"/>
  <c r="G167" i="1"/>
  <c r="G166" i="1"/>
  <c r="G163" i="1"/>
  <c r="G162" i="1"/>
  <c r="G160" i="1"/>
  <c r="G159" i="1"/>
  <c r="G158" i="1"/>
  <c r="G157" i="1"/>
  <c r="G155" i="1"/>
  <c r="G154" i="1"/>
  <c r="G153" i="1"/>
  <c r="G152" i="1"/>
  <c r="G150" i="1"/>
  <c r="G149" i="1"/>
  <c r="G145" i="1"/>
  <c r="G144" i="1"/>
  <c r="G137" i="1"/>
  <c r="G136" i="1"/>
  <c r="G135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0" i="1"/>
  <c r="G89" i="1"/>
  <c r="G88" i="1"/>
  <c r="G87" i="1"/>
  <c r="G86" i="1"/>
  <c r="G83" i="1"/>
  <c r="G82" i="1"/>
  <c r="G81" i="1"/>
  <c r="G80" i="1"/>
  <c r="G79" i="1"/>
  <c r="G78" i="1"/>
  <c r="G77" i="1"/>
  <c r="G74" i="1"/>
  <c r="G73" i="1"/>
  <c r="G72" i="1"/>
  <c r="G71" i="1"/>
  <c r="G70" i="1"/>
  <c r="G69" i="1"/>
  <c r="G68" i="1"/>
  <c r="G67" i="1"/>
  <c r="G66" i="1"/>
  <c r="G63" i="1"/>
  <c r="G61" i="1"/>
  <c r="G57" i="1"/>
  <c r="G55" i="1"/>
  <c r="G54" i="1"/>
  <c r="G53" i="1"/>
  <c r="G51" i="1"/>
  <c r="G50" i="1"/>
  <c r="G49" i="1"/>
  <c r="G47" i="1"/>
  <c r="G46" i="1"/>
  <c r="G45" i="1"/>
  <c r="G44" i="1"/>
  <c r="G42" i="1"/>
  <c r="G41" i="1"/>
  <c r="G40" i="1"/>
  <c r="G38" i="1"/>
  <c r="G37" i="1"/>
  <c r="G36" i="1"/>
  <c r="G34" i="1"/>
  <c r="G33" i="1"/>
  <c r="G32" i="1"/>
  <c r="G31" i="1"/>
  <c r="G29" i="1"/>
  <c r="G28" i="1"/>
  <c r="G27" i="1"/>
  <c r="G26" i="1"/>
  <c r="G24" i="1"/>
  <c r="G23" i="1"/>
  <c r="G19" i="1"/>
  <c r="G18" i="1"/>
  <c r="G17" i="1"/>
  <c r="G16" i="1"/>
  <c r="G12" i="1"/>
  <c r="G11" i="1"/>
  <c r="G10" i="1"/>
  <c r="F185" i="1"/>
  <c r="H185" i="1" s="1"/>
  <c r="F184" i="1"/>
  <c r="H184" i="1" s="1"/>
  <c r="F183" i="1"/>
  <c r="H183" i="1" s="1"/>
  <c r="F182" i="1"/>
  <c r="H182" i="1" s="1"/>
  <c r="F179" i="1"/>
  <c r="H179" i="1" s="1"/>
  <c r="H180" i="1" s="1"/>
  <c r="G41" i="3" s="1"/>
  <c r="N41" i="3" s="1"/>
  <c r="O41" i="3" s="1"/>
  <c r="F176" i="1"/>
  <c r="H176" i="1" s="1"/>
  <c r="H177" i="1" s="1"/>
  <c r="G39" i="3" s="1"/>
  <c r="N39" i="3" s="1"/>
  <c r="O39" i="3" s="1"/>
  <c r="F173" i="1"/>
  <c r="H173" i="1" s="1"/>
  <c r="F172" i="1"/>
  <c r="H172" i="1" s="1"/>
  <c r="F171" i="1"/>
  <c r="H171" i="1" s="1"/>
  <c r="F170" i="1"/>
  <c r="H170" i="1" s="1"/>
  <c r="F167" i="1"/>
  <c r="H167" i="1" s="1"/>
  <c r="F166" i="1"/>
  <c r="H166" i="1" s="1"/>
  <c r="F163" i="1"/>
  <c r="H163" i="1" s="1"/>
  <c r="F162" i="1"/>
  <c r="H162" i="1" s="1"/>
  <c r="F160" i="1"/>
  <c r="H160" i="1" s="1"/>
  <c r="F159" i="1"/>
  <c r="H159" i="1" s="1"/>
  <c r="F158" i="1"/>
  <c r="H158" i="1" s="1"/>
  <c r="F157" i="1"/>
  <c r="H157" i="1" s="1"/>
  <c r="F155" i="1"/>
  <c r="H155" i="1" s="1"/>
  <c r="F154" i="1"/>
  <c r="H154" i="1" s="1"/>
  <c r="F153" i="1"/>
  <c r="H153" i="1" s="1"/>
  <c r="F152" i="1"/>
  <c r="H152" i="1" s="1"/>
  <c r="F150" i="1"/>
  <c r="H150" i="1" s="1"/>
  <c r="F149" i="1"/>
  <c r="H149" i="1" s="1"/>
  <c r="F145" i="1"/>
  <c r="H145" i="1" s="1"/>
  <c r="F144" i="1"/>
  <c r="H144" i="1" s="1"/>
  <c r="F137" i="1"/>
  <c r="H137" i="1" s="1"/>
  <c r="F136" i="1"/>
  <c r="H136" i="1" s="1"/>
  <c r="F135" i="1"/>
  <c r="H135" i="1" s="1"/>
  <c r="F132" i="1"/>
  <c r="H132" i="1" s="1"/>
  <c r="F131" i="1"/>
  <c r="H131" i="1" s="1"/>
  <c r="F130" i="1"/>
  <c r="H130" i="1" s="1"/>
  <c r="F129" i="1"/>
  <c r="H129" i="1" s="1"/>
  <c r="F128" i="1"/>
  <c r="H128" i="1" s="1"/>
  <c r="F127" i="1"/>
  <c r="H127" i="1" s="1"/>
  <c r="F126" i="1"/>
  <c r="H126" i="1" s="1"/>
  <c r="F125" i="1"/>
  <c r="H125" i="1" s="1"/>
  <c r="F124" i="1"/>
  <c r="H124" i="1" s="1"/>
  <c r="F123" i="1"/>
  <c r="H123" i="1" s="1"/>
  <c r="F122" i="1"/>
  <c r="H122" i="1" s="1"/>
  <c r="F121" i="1"/>
  <c r="H121" i="1" s="1"/>
  <c r="F120" i="1"/>
  <c r="H120" i="1" s="1"/>
  <c r="F119" i="1"/>
  <c r="H119" i="1" s="1"/>
  <c r="F118" i="1"/>
  <c r="H118" i="1" s="1"/>
  <c r="F117" i="1"/>
  <c r="H117" i="1" s="1"/>
  <c r="F116" i="1"/>
  <c r="H116" i="1" s="1"/>
  <c r="F115" i="1"/>
  <c r="H115" i="1" s="1"/>
  <c r="F114" i="1"/>
  <c r="H114" i="1" s="1"/>
  <c r="F113" i="1"/>
  <c r="H113" i="1" s="1"/>
  <c r="F112" i="1"/>
  <c r="H112" i="1" s="1"/>
  <c r="F111" i="1"/>
  <c r="H111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0" i="1"/>
  <c r="H90" i="1" s="1"/>
  <c r="F89" i="1"/>
  <c r="H89" i="1" s="1"/>
  <c r="F88" i="1"/>
  <c r="H88" i="1" s="1"/>
  <c r="F87" i="1"/>
  <c r="H87" i="1" s="1"/>
  <c r="F86" i="1"/>
  <c r="H86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3" i="1"/>
  <c r="H63" i="1" s="1"/>
  <c r="F61" i="1"/>
  <c r="H61" i="1" s="1"/>
  <c r="F57" i="1"/>
  <c r="H57" i="1" s="1"/>
  <c r="F55" i="1"/>
  <c r="H55" i="1" s="1"/>
  <c r="F54" i="1"/>
  <c r="H54" i="1" s="1"/>
  <c r="F53" i="1"/>
  <c r="H53" i="1" s="1"/>
  <c r="F51" i="1"/>
  <c r="H51" i="1" s="1"/>
  <c r="F50" i="1"/>
  <c r="H50" i="1" s="1"/>
  <c r="F49" i="1"/>
  <c r="H49" i="1" s="1"/>
  <c r="F47" i="1"/>
  <c r="H47" i="1" s="1"/>
  <c r="F46" i="1"/>
  <c r="H46" i="1" s="1"/>
  <c r="F45" i="1"/>
  <c r="H45" i="1" s="1"/>
  <c r="F44" i="1"/>
  <c r="H44" i="1" s="1"/>
  <c r="F42" i="1"/>
  <c r="H42" i="1" s="1"/>
  <c r="F41" i="1"/>
  <c r="H41" i="1" s="1"/>
  <c r="F40" i="1"/>
  <c r="H40" i="1" s="1"/>
  <c r="F38" i="1"/>
  <c r="H38" i="1" s="1"/>
  <c r="F37" i="1"/>
  <c r="H37" i="1" s="1"/>
  <c r="F36" i="1"/>
  <c r="H36" i="1" s="1"/>
  <c r="F34" i="1"/>
  <c r="H34" i="1" s="1"/>
  <c r="F33" i="1"/>
  <c r="H33" i="1" s="1"/>
  <c r="F32" i="1"/>
  <c r="H32" i="1" s="1"/>
  <c r="F31" i="1"/>
  <c r="H31" i="1" s="1"/>
  <c r="F29" i="1"/>
  <c r="H29" i="1" s="1"/>
  <c r="F28" i="1"/>
  <c r="H28" i="1" s="1"/>
  <c r="F27" i="1"/>
  <c r="H27" i="1" s="1"/>
  <c r="F26" i="1"/>
  <c r="H26" i="1" s="1"/>
  <c r="F24" i="1"/>
  <c r="H24" i="1" s="1"/>
  <c r="F23" i="1"/>
  <c r="H23" i="1" s="1"/>
  <c r="F19" i="1"/>
  <c r="H19" i="1" s="1"/>
  <c r="F18" i="1"/>
  <c r="H18" i="1" s="1"/>
  <c r="F17" i="1"/>
  <c r="H17" i="1" s="1"/>
  <c r="F16" i="1"/>
  <c r="H16" i="1" s="1"/>
  <c r="F12" i="1"/>
  <c r="H12" i="1" s="1"/>
  <c r="F11" i="1"/>
  <c r="H11" i="1" s="1"/>
  <c r="F10" i="1"/>
  <c r="H10" i="1" s="1"/>
  <c r="A5" i="3"/>
  <c r="A4" i="3"/>
  <c r="B28" i="3"/>
  <c r="A29" i="3"/>
  <c r="B26" i="3"/>
  <c r="B25" i="3"/>
  <c r="B23" i="3"/>
  <c r="B21" i="3"/>
  <c r="B17" i="3"/>
  <c r="B15" i="3"/>
  <c r="B13" i="3"/>
  <c r="A27" i="3"/>
  <c r="A25" i="3"/>
  <c r="A23" i="3"/>
  <c r="A21" i="3"/>
  <c r="A17" i="3"/>
  <c r="A15" i="3"/>
  <c r="A13" i="3"/>
  <c r="A7" i="3"/>
  <c r="I87" i="1"/>
  <c r="G190" i="1" l="1"/>
  <c r="H168" i="1"/>
  <c r="G35" i="3" s="1"/>
  <c r="M35" i="3" s="1"/>
  <c r="O35" i="3" s="1"/>
  <c r="H138" i="1"/>
  <c r="G28" i="3" s="1"/>
  <c r="L28" i="3" s="1"/>
  <c r="O28" i="3" s="1"/>
  <c r="H64" i="1"/>
  <c r="G16" i="3" s="1"/>
  <c r="H16" i="3" s="1"/>
  <c r="H146" i="1"/>
  <c r="G31" i="3" s="1"/>
  <c r="M31" i="3" s="1"/>
  <c r="O31" i="3" s="1"/>
  <c r="H174" i="1"/>
  <c r="G37" i="3" s="1"/>
  <c r="M37" i="3" s="1"/>
  <c r="N37" i="3" s="1"/>
  <c r="H20" i="1"/>
  <c r="G12" i="3" s="1"/>
  <c r="H12" i="3" s="1"/>
  <c r="O12" i="3" s="1"/>
  <c r="H58" i="1"/>
  <c r="G14" i="3" s="1"/>
  <c r="H13" i="1"/>
  <c r="G10" i="3" s="1"/>
  <c r="H75" i="1"/>
  <c r="G18" i="3" s="1"/>
  <c r="L18" i="3" s="1"/>
  <c r="O18" i="3" s="1"/>
  <c r="H186" i="1"/>
  <c r="G43" i="3" s="1"/>
  <c r="N43" i="3" s="1"/>
  <c r="O43" i="3" s="1"/>
  <c r="H109" i="1"/>
  <c r="G24" i="3" s="1"/>
  <c r="L24" i="3" s="1"/>
  <c r="O24" i="3" s="1"/>
  <c r="H133" i="1"/>
  <c r="G26" i="3" s="1"/>
  <c r="L26" i="3" s="1"/>
  <c r="H91" i="1"/>
  <c r="G22" i="3" s="1"/>
  <c r="J22" i="3" s="1"/>
  <c r="H164" i="1"/>
  <c r="G33" i="3" s="1"/>
  <c r="M33" i="3" s="1"/>
  <c r="H84" i="1"/>
  <c r="G20" i="3" s="1"/>
  <c r="L20" i="3" s="1"/>
  <c r="N33" i="3" l="1"/>
  <c r="O33" i="3" s="1"/>
  <c r="L45" i="3"/>
  <c r="M45" i="3"/>
  <c r="O37" i="3"/>
  <c r="O22" i="3"/>
  <c r="G45" i="3"/>
  <c r="H140" i="1"/>
  <c r="H187" i="1"/>
  <c r="L21" i="3"/>
  <c r="H14" i="3"/>
  <c r="I14" i="3" s="1"/>
  <c r="I16" i="3"/>
  <c r="K20" i="3"/>
  <c r="H13" i="3"/>
  <c r="O13" i="3" s="1"/>
  <c r="H10" i="3"/>
  <c r="N45" i="3" l="1"/>
  <c r="N46" i="3" s="1"/>
  <c r="H192" i="1"/>
  <c r="G191" i="1" s="1"/>
  <c r="H45" i="3"/>
  <c r="O20" i="3"/>
  <c r="K45" i="3"/>
  <c r="I45" i="3"/>
  <c r="H15" i="3"/>
  <c r="J14" i="3"/>
  <c r="J15" i="3" s="1"/>
  <c r="I15" i="3"/>
  <c r="H17" i="3"/>
  <c r="J16" i="3"/>
  <c r="K21" i="3"/>
  <c r="O21" i="3" s="1"/>
  <c r="I27" i="3"/>
  <c r="L25" i="3"/>
  <c r="O25" i="3" s="1"/>
  <c r="I17" i="3"/>
  <c r="H11" i="3"/>
  <c r="O10" i="3"/>
  <c r="J17" i="3" l="1"/>
  <c r="J45" i="3"/>
  <c r="O45" i="3" s="1"/>
  <c r="L27" i="3"/>
  <c r="O14" i="3"/>
  <c r="O17" i="3"/>
  <c r="I46" i="3"/>
  <c r="M46" i="3"/>
  <c r="L46" i="3"/>
  <c r="O16" i="3"/>
  <c r="O26" i="3"/>
  <c r="O15" i="3"/>
  <c r="K46" i="3"/>
  <c r="O11" i="3"/>
  <c r="J46" i="3" l="1"/>
  <c r="O27" i="3"/>
  <c r="H46" i="3"/>
  <c r="O46" i="3" l="1"/>
</calcChain>
</file>

<file path=xl/sharedStrings.xml><?xml version="1.0" encoding="utf-8"?>
<sst xmlns="http://schemas.openxmlformats.org/spreadsheetml/2006/main" count="1630" uniqueCount="505">
  <si>
    <t>DISCRIMINAÇÃO DOS SERVIÇOS</t>
  </si>
  <si>
    <t xml:space="preserve"> UNID.</t>
  </si>
  <si>
    <t>QUANT.</t>
  </si>
  <si>
    <t>TOTAL</t>
  </si>
  <si>
    <t>P. UNIT.</t>
  </si>
  <si>
    <t>SUB TOTAL</t>
  </si>
  <si>
    <t>PLANILHA ORÇAMENTÁRIA</t>
  </si>
  <si>
    <t>SERVIÇOS PRELIMINARES</t>
  </si>
  <si>
    <t>COBERTURA</t>
  </si>
  <si>
    <t>Código</t>
  </si>
  <si>
    <t>MOVIMENTO DE TERRA</t>
  </si>
  <si>
    <t xml:space="preserve">PINTURA </t>
  </si>
  <si>
    <t>M2</t>
  </si>
  <si>
    <t>1</t>
  </si>
  <si>
    <t>2</t>
  </si>
  <si>
    <t>3</t>
  </si>
  <si>
    <t>5</t>
  </si>
  <si>
    <t>4</t>
  </si>
  <si>
    <t>7</t>
  </si>
  <si>
    <t>8</t>
  </si>
  <si>
    <t>M3</t>
  </si>
  <si>
    <t>UN</t>
  </si>
  <si>
    <t>M</t>
  </si>
  <si>
    <t>6</t>
  </si>
  <si>
    <t>INSTALAÇÕES ELÉTRICAS</t>
  </si>
  <si>
    <t>CRONOGRAMA FÍSICO FINANCEIRO</t>
  </si>
  <si>
    <t>ESPECIFICAÇÃO</t>
  </si>
  <si>
    <t>VALOR</t>
  </si>
  <si>
    <t>ITEM</t>
  </si>
  <si>
    <t>1 º MÊS</t>
  </si>
  <si>
    <t>2º  MÊS</t>
  </si>
  <si>
    <t>3º MÊS</t>
  </si>
  <si>
    <t>4º MÊS</t>
  </si>
  <si>
    <t>VALOR TOTAL DOS SERVIÇOS</t>
  </si>
  <si>
    <t>ETAPAS DE EXECUÇÃO DOS SERVIÇOS</t>
  </si>
  <si>
    <t>5º MÊS</t>
  </si>
  <si>
    <t>6º MÊS</t>
  </si>
  <si>
    <t>9</t>
  </si>
  <si>
    <t xml:space="preserve">ESTRUTURAS DE CONCRETO </t>
  </si>
  <si>
    <t>ALVENARIA</t>
  </si>
  <si>
    <t>ESQUADRIAS</t>
  </si>
  <si>
    <t>Vidro plano transparente comum, com 4mm de espessura. FORNECIMENTO e COLOCAÇÃO</t>
  </si>
  <si>
    <t>Vergas de concreto armado para alvenaria, com aproveitamento da madeira por 10 vezes</t>
  </si>
  <si>
    <t>Barracão de obra com paredes e piso de tábuas de madeira de 3ª, cobertura de telhas de fibrocimento de 6mm, e instalações, exclusive pintura, sendo reaproveitado 2 vezes</t>
  </si>
  <si>
    <t>Placa de identificação de obra pública, inclusive pintura e suportes de madeira. FORNECIMENTO e COLOCAÇÃO</t>
  </si>
  <si>
    <t>Escavação manual de vala/cava em material de 1ª categoria (areia, argila ou piçarra), até 1,50m de profundidade, exclusive escoramento e esgotamento</t>
  </si>
  <si>
    <t>Aterro com material de 1ª categoria, compactado manualmente em camadas de 20cm, até uma altura máxima de 80cm, para suporte de camada de concreto, inclusive dois tiros de pá, espalhamento e rega, exclusive fornecimento da terra</t>
  </si>
  <si>
    <t>Cobertura em telhas onduladas de cimento, sem amianto, reforçado com fios sintéticos (CRFS), com espessura de 6mm, exclusive madeiramento. FORNECIMENTO e COLOCAÇÃO</t>
  </si>
  <si>
    <t>Madeiramento para cobertura em telhas onduladas, constituído de peças de 3” x 3” e 3” x 4.1/2”, em madeira serrada, sem tesoura ou pontalete, medido pela área real do madeiramento. FORNECIMENTO e COLOCAÇÃO</t>
  </si>
  <si>
    <t>Contrapiso, base ou camada regularizadora executada com argamassa de cimento e areia, no traço 1:4, na espessura de 3cm</t>
  </si>
  <si>
    <t>Disjuntor termomagnético, unipolar, de 10 a 30A x 250V. FORNECIMENTO e COLOCAÇÃO</t>
  </si>
  <si>
    <t>Caixa de embutir, em PVC, 2” x 4”, inclusive buchas e arruelas. FORNECIMENTO e COLOCAÇÃO</t>
  </si>
  <si>
    <t>Fio de cobre com isolamento termoplástico, antichama, compreendendo: preparo, corte e enfiação em eletrodutos, na bitola de 2,5mm², 450/750V. FORNECIMENTO e COLOCAÇÃO</t>
  </si>
  <si>
    <t>Fio de cobre com isolamento termoplástico, antichama, compreendendo: preparo, corte e enfiação em eletrodutos, na bitola de 4mm², 450/750V. FORNECIMENTO e COLOCAÇÃO</t>
  </si>
  <si>
    <t>Disjuntor termomagnético, bipolar, de 10 a 50A x 250V. FORNECIMENTO e COLOCAÇÃO</t>
  </si>
  <si>
    <t>Interruptor de embutir com 1 tecla simples fosforescente e placa. FORNECIMENTO e COLOCAÇÃO</t>
  </si>
  <si>
    <t>Tomada elétrica 2P + T, 10A/250V, padrão brasileiro, de embutir, com placa 4” x 2”. FORNECIMENTO e COLOCAÇÃO</t>
  </si>
  <si>
    <t>Eletroduto em PVC flexível, cor amarela, diâmetro de 25mm. FORNECIMENTO e COLOCAÇÃO</t>
  </si>
  <si>
    <t>Fio de cobre com isolamento termoplástico, antichama, compreendendo: preparo, corte e enfiação em eletrodutos, na bitola de 10mm², 450/750V. FORNECIMENTO e COLOCAÇÃO</t>
  </si>
  <si>
    <t>INSTALAÇÕES HIDROSANITÁRIAS</t>
  </si>
  <si>
    <t>Vaso sanitário de louça branca, convencional, tipo popular, com medidas em torno de 37 x 47 x 38cm, inclusive assento plástico tipo popular, caixa de descarga plástica externa completa, tubo de descarga longo, bolsa de ligação e acessórios de fixação. FORNECIMENTO</t>
  </si>
  <si>
    <t>Barra de apoio, para pessoas com necessidades específicas, em tubo de 1.1/4” de aço inoxidável, AISI-304, liga 18.8, com 50cm. FORNECIMENTO e COLOCAÇÃO</t>
  </si>
  <si>
    <t>Reservatório, em fibra de vidro ou polietileno, com capacidade em torno de 1000L, inclusive tampa de vedação com escotilha e fixadores. Fornecimento</t>
  </si>
  <si>
    <t>Registro de gaveta, em bronze, com diâmetro de 1/2”. FORNECIMENTO e COLOCAÇÃO</t>
  </si>
  <si>
    <t>Registro de gaveta, em bronze, com diâmetro de 3/4”. FORNECIMENTO e COLOCAÇÃO</t>
  </si>
  <si>
    <t>Tubo de PVC rígido, rosqueável, para água fria, com diâmetro de 1/2”, exclusive emendas, conexões, abertura e fechameto de rasgo. FORNECIMENTO e ASSENTAMENTO</t>
  </si>
  <si>
    <t>Tubo de PVC rígido, rosqueável, para água fria, com diâmetro de 3/4”, exclusive emendas, conexões, abertura e fechameto de rasgo. FORNECIMENTO e ASSENTAMENTO</t>
  </si>
  <si>
    <t>Tubo de PVC rígido de 100mm, soldável, inclusive conexões e emendas, exclusive abertura e fechamento de rasgo. FORNECIMENTO e ASSENTAMENTO</t>
  </si>
  <si>
    <t>Tubo de PVC rígido de 150mm, soldável, inclusive conexões e emendas, exclusive abertura e fechamento de rasgo. FORNECIMENTO e ASSENTAMENTO</t>
  </si>
  <si>
    <t>Pintura interna ou externa sobre ferro, com esmalte sintético brilhante ou acetinado após lixamento, limpeza, desengorduramento, uma demão de fundo anti corrosivo na cor laranja de secagem rápida e duas demãos de acabamento</t>
  </si>
  <si>
    <t>Forro falso de gesso, com placas pré-moldadas, de 60 x 60cm, de encaixe, presas com 4 tirantes de arame e rejuntadas. FORNECIMENTO e COLOCAÇÃO</t>
  </si>
  <si>
    <t>Pintura com tinta látex, classificação premium ou standard (NBR 15079), fosco aveludada em revestimento liso, interior, acabamento de alta classe, em três demãos e mais uma demão de massa corrida e lixamento, sobre a superfície já preparada, conforme o item 17.018.0010, exclusive este preparo ( para forro de gesso)</t>
  </si>
  <si>
    <t>Caixa de passagem de alvenaria de tijolo maciço (7 x 10 x 20cm), em paredes de uma vez (0,20m), de 0,40 x 0,40 x 0,60m, utilizando argamassa de cimento e areia, no traço 1:4 em volume, com fundo em concreto simples provido de calha interna, sendo as paredes revestidas internamente com a mesma argamassa, inclusive tampa de concreto armado, 15MPa, com espessura de 10cm</t>
  </si>
  <si>
    <t>Vaso sanitário de louça branca, para pessoas com necessidades específicas, inclusive assento especial, bolsa de ligação e acessórios de fixação. FORNECIMENTO</t>
  </si>
  <si>
    <t>PREFEITURA MUNICIPALDE SANTO ANTONIO DE PÁDUA</t>
  </si>
  <si>
    <t>Ralo seco (simples) de PVC (100 x 53) x 40mm, com grelha, compreendendo: efluente de 40mm soldável em PVC com 2,00m de extensão e ligação ao ralo sifonado. FORNECIMENTO e INSTALAÇÃO</t>
  </si>
  <si>
    <t>Emboço interno e externo com argamassa de cimento, cal hidratada aditivada e areia, no traço 1:1:8, com 1,5cm de espessura, inclusive chapisco de cimento e areia, no traço 1:3, com espessura de 9mm p/ paredes, e platibanda</t>
  </si>
  <si>
    <t>Alvenaria de tijolos cerâmicos furados 10 x 20 x 20cm, assentes com argamassa de cimento e saibro, no traço 1:8, em paredes de meia vez (0,10m), de superfície corrida, até 3,00m de altura e medida pela área real                             (  alvenaria para construção das paredes, calhas e platibanda )</t>
  </si>
  <si>
    <t>Local :  Mangueirão - Santo Antônio de Pádua - RJ</t>
  </si>
  <si>
    <t>s/BDI</t>
  </si>
  <si>
    <t>c/BDI</t>
  </si>
  <si>
    <t>02.004.0010.A</t>
  </si>
  <si>
    <t>02.016.0001-A</t>
  </si>
  <si>
    <t>Instalação e ligação provisórias de alimentação de energia elétrica, em baixa tensão, para canteiro de obras, M3 - chave 100A, carga 3kW, 20cv, exclusive o fornecimento do medidor</t>
  </si>
  <si>
    <t>VESTIÁRIO</t>
  </si>
  <si>
    <t>Reaterro de vala/cava compactada a maço, em camadas de 20cm de espessura máxima, com material de boa qualidade, exclusive este</t>
  </si>
  <si>
    <t>Saibro, inclusive transporte</t>
  </si>
  <si>
    <t>3.1</t>
  </si>
  <si>
    <t>SAPATAS</t>
  </si>
  <si>
    <t>11.001.0006-1</t>
  </si>
  <si>
    <t>Concreto dosado racionalmente para uma resistência característica à compressão de 20MPa, compreendendo apenas o fornecimento dos materiais, inclusive 5% de perdas ( calçadas )</t>
  </si>
  <si>
    <t>KG</t>
  </si>
  <si>
    <t>3.2</t>
  </si>
  <si>
    <t>PILARES</t>
  </si>
  <si>
    <t>Fio de aço CA-60, redondo, com saliência ou mossa, coeficiente de conformação superficial mínimo (aderência) igual a 1,5, diâmetro  5mm, destinado à armadura de peças de concreto armado, compreendendo 10% de perdas de pontas e arame 18. FORNECIMENTO, CORTE, DOBRAGEM, MONTAGEM e COLOCAÇÃO do aço nas formas</t>
  </si>
  <si>
    <t>Barra de aço CA-50, com saliência ou mossa, coeficiente de conformação superficial mínimo (aderência) igual a1 ,   diâmetro 8mm  destinada à armadura de concreto armado, compreendendo 10% de perdas de pontas e arame 18. FORNECIMENTO, CORTE, DOBRAGEM, MONTAGEM e COLOCAÇÃO do aço nas formas</t>
  </si>
  <si>
    <t>Barra de aço CA-50, com saliência ou mossa, coeficiente de conformação superficial mínimo (aderência) igual a1 ,   diâmetro 10mm  destinada à armadura de concreto armado, compreendendo 10% de perdas de pontas e arame 18. FORNECIMENTO, CORTE, DOBRAGEM, MONTAGEM e COLOCAÇÃO do aço nas formas</t>
  </si>
  <si>
    <t>Formas de madeira de 3ª, para moldagem de peças de concreto com paramentos planos, em lajes, vigas, paredes, etc, servindo a madeira 3 vezes, inclusive desmoldagem, exclusive escoramento</t>
  </si>
  <si>
    <t>3.3</t>
  </si>
  <si>
    <t>VIGA ( CINTAMENTO )</t>
  </si>
  <si>
    <t>3.4</t>
  </si>
  <si>
    <t>LAJE DE PISO</t>
  </si>
  <si>
    <t>Barra de aço CA-50, com saliência ou mossa, coeficiente de conformação superficial mínimo (aderência) igual a1 ,   diâmetro 6.3mm  destinada à armadura de concreto armado, compreendendo 10% de perdas de pontas e arame 18. FORNECIMENTO, CORTE, DOBRAGEM, MONTAGEM e COLOCAÇÃO do aço nas formas ( NEGATIVOS)</t>
  </si>
  <si>
    <t>Fio de aço CA-60, redondo, com saliência ou mossa, coeficiente de conformação superficial mínimo (aderência) igual a 1,5, diâmetro  5mm, destinado à armadura de peças de concreto armado, compreendendo 10% de perdas de pontas e arame 18. FORNECIMENTO, CORTE, DOBRAGEM, MONTAGEM e COLOCAÇÃO do aço nas formas (POSITIVOS)</t>
  </si>
  <si>
    <t>3.5</t>
  </si>
  <si>
    <t>VIGA ( SUPERIOR )</t>
  </si>
  <si>
    <t>3.6</t>
  </si>
  <si>
    <t>LAJE DE COBERTURA</t>
  </si>
  <si>
    <t>PLATIBANDA</t>
  </si>
  <si>
    <t>3.7</t>
  </si>
  <si>
    <t>PLATIBANDA (PILARES)</t>
  </si>
  <si>
    <t xml:space="preserve">Barra de aço CA-50, com saliência ou mossa, coeficiente de conformação superficial mínimo (aderência) igual a1 ,   diâmetro 6.3mm  destinada à armadura de concreto armado, compreendendo 10% de perdas de pontas e arame 18. FORNECIMENTO, CORTE, DOBRAGEM, MONTAGEM e COLOCAÇÃO do aço nas formas </t>
  </si>
  <si>
    <t xml:space="preserve">Fio de aço CA-60, redondo, com saliência ou mossa, coeficiente de conformação superficial mínimo (aderência) igual a 1,5, diâmetro  5mm, destinado à armadura de peças de concreto armado, compreendendo 10% de perdas de pontas e arame 18. FORNECIMENTO, CORTE, DOBRAGEM, MONTAGEM e COLOCAÇÃO do aço nas formas </t>
  </si>
  <si>
    <t>PLATIBANDA (VIGA AMARRAÇÃO)</t>
  </si>
  <si>
    <t>3.8</t>
  </si>
  <si>
    <t>3.9</t>
  </si>
  <si>
    <t>VERGAS E CONTRA VERGAS</t>
  </si>
  <si>
    <t>4.1</t>
  </si>
  <si>
    <t>PAREDES</t>
  </si>
  <si>
    <t>4.2</t>
  </si>
  <si>
    <t>Revestimento de paredes com ladrilhos cerâmicos, com medidas em torno de (20x20)cm, assente com argamassa colante, rejuntamento com argamassa industrializada,</t>
  </si>
  <si>
    <t>Revestimento de piso com ladrilho cerâmico, antiderrapante, com medidas em torno de (45 x 45)cm, resistência à abrasão P.E.I.-IV, assentes em superfície em osso, com argamassa colante e rejuntamento pronto</t>
  </si>
  <si>
    <t xml:space="preserve">REVESTIMENTO </t>
  </si>
  <si>
    <t>Revestimento de piso com cerâmica tátil direcional (ladrilho hidráulico), para pessoas com necessidades específicas, assentes sobre superfície em osso,</t>
  </si>
  <si>
    <t>Revestimento de piso com cerâmica tátil alerta (ladrilho hidráulico), para pessoas com necessidades específicas, assentes sobre superfície em osso,</t>
  </si>
  <si>
    <t>Janela basculante de alumínio anodizado ao natural, com 1 ordem e báscula inferior fixa, em perfis série 28. FORNECIMENTO e COLOCAÇÃO</t>
  </si>
  <si>
    <t>Porta de alumínio anodizado ao natural, perfil série 25, em lambri horizontal, exclusive fechadura. FORNECIMENTO e COLOCAÇÃO .  BOX</t>
  </si>
  <si>
    <t>Portão de chapa de ferro galvanizado, com espessura de 0,5mm, com altura entre 2m e 3m e área total de 6m² a 9m², exclusive fechadura. FORNECIMENTO e COLOCAÇÃO</t>
  </si>
  <si>
    <t>Banca de granito cinza andorinha, com 2cm de espessura, com abertura para 1 cuba (exclusive esta), sobre apoios de alvenaria de meia vez e verga de concreto, sem revestimento. FORNECIMENTO e COLOCAÇÃO</t>
  </si>
  <si>
    <t>Alvenaria de tijolos cerâmicos furados 10 x 20 x 20cm, assentes com argamassa de cimento e saibro, no traço 1:8, em paredes de meia vez (0,10m), de superfície corrida, até 3,00m de altura e medida pela área real                             (  alvenaria para construção das paredes, calhas e platibanda ) . PARA CALHA</t>
  </si>
  <si>
    <t>Emboço interno e externo com argamassa de cimento, cal hidratada aditivada e areia, no traço 1:1:8, com 1,5cm de espessura, inclusive chapisco de cimento e areia, no traço 1:3, com espessura de 9mm p/ paredes, e platibanda. PARA CALHA</t>
  </si>
  <si>
    <t>Impermeabilização com manta a base de asfalto modificado com polímeros, conforme ABNT-NBR 9952, tipo III-B, com espessura de 4,0mm. PARA CALHA</t>
  </si>
  <si>
    <t>Pingadeira de 4 x 0,5cm, executada em massa única conforme item 13.003.0001</t>
  </si>
  <si>
    <t>Soleira em granito cinza andorinha, espessura de 2cm, com 2 polimentos, largura de 13cm, assentado com argamassa de cimento, saibro e areia, no traço 1:2:2, e rejuntamento com cimento branco e corante</t>
  </si>
  <si>
    <t>Peitoril em granito cinza andorinha, espessura de 2cm, largura 15 a 18cm, assentado com nata de cimento sobre argamassa de cimento, saibro e areia, no traço 1:3:3 e rejuntamento com cimento branco</t>
  </si>
  <si>
    <t>Revestimento de parede com granito cinza miracema (lajinha) em placas, espessura de 2cm, assente em superfície em osso, com nata de cimento sobre argamassa de cimento, areia e saibro, no traço 1:2:2 e rejuntamento pronto</t>
  </si>
  <si>
    <t>Quadro de distribuição de energia para disjuntores termo-magnéticos unipolares, de embutir, com porta e barramentos de fase, neutro e terra, para instalação de até 8 disjuntores sem dispositivo para chave geral. FORNECIMENTO e COLOCAÇÃO</t>
  </si>
  <si>
    <t>Luminária de embutir, fixada em gesso, para lâmpada LED de 25W (inclusive lâmpada). FORNECIMENTO e COLOCAÇÃO</t>
  </si>
  <si>
    <t>Arandela tipo “meia-lua”, vidro acetinado, cor branca, exclusive lâmpada. FORNECIMENTO e COLOCAÇÃO</t>
  </si>
  <si>
    <t>Interruptor de embutir com 2 teclas simples fosforescentes e placa. FORNECIMENTO e COLOCAÇÃO</t>
  </si>
  <si>
    <t>Chuveiro elétrico, em plástico, de 110/220V. FORNECIMENTO</t>
  </si>
  <si>
    <t>Braço em alumínio de 1/2”, para chuveiro elétrico. FORNECIMENTO</t>
  </si>
  <si>
    <t>Lavatório de louça branca de embutir (cuba), tipo médio luxo, sem ladrão, com medidas em torno de (52 x 39)cm. Ferragens em metal cromado: sifão 1680 1” x 1.1/4”, torneira para lavatório tipo banca 1193 ou similar de 1/2” e válvula de escoamento 1600. Rabicho em PVC. FORNECIMENTO</t>
  </si>
  <si>
    <t>Registro de pressão, 1416 de 1/2”, com canopla e volante em metal cromado. FORNECIMENTO</t>
  </si>
  <si>
    <t>Tubo de PVC rígido de 40mm, soldável, exclusive emendas, conexões, abertura e fechamento de rasgo. FORNECIMENTO e ASSENTAMENTO</t>
  </si>
  <si>
    <t>Saboneteira, de sobrepor, em metal cromado. FORNECIMENTO e COLOCAÇÃO</t>
  </si>
  <si>
    <t>Papeleira, sem protetor, de sobrepor, em metal cromado. FORNECIMENTO e COLOCAÇÃO</t>
  </si>
  <si>
    <t>Abrigo para hidrômetro de 1/2” ou 3/4”, nas dimensões de (0,45x0,12x0,42)m, embutido no muro, revestido com argamassa de cimento e saibro, no traço 1:6, com fundo de concreto no traço 1:3 e espessura 3cm, porta de (46x43)cm em grade confeccionada em ferro chato de 1/2” com espessura de 1/8” e cadeado de 30mm, conforme projeto nº 2089/EMOP</t>
  </si>
  <si>
    <t>Hidrômetro com diâmetro de 3/4". FORNECIMENTO</t>
  </si>
  <si>
    <t>Pintura com tinta látex, classificação standard, conforme ABNT NBR 15079, para exterior, inclusive lixamentos, limpeza, uma demão de selador acrílico e duas demãos de acabamento</t>
  </si>
  <si>
    <t>TOTAL DO ORÇAMENTO DO VESTIÁRIO</t>
  </si>
  <si>
    <t>Obra : Construção de vestiários com área externa</t>
  </si>
  <si>
    <t>Alvenaria de blocos de concreto 10 x 20 x 40cm, assentes com argamassa de cimento e areia, no traço 1:8, em paredes de 0,10m de espessura, de superfície corrida, até 3,00m de altura e medida pela área real</t>
  </si>
  <si>
    <t>Chapisco em superfície de concreto ou alvenaria, com argamassa de cimento e areia, no traço 1:3, com 5mm de espessura</t>
  </si>
  <si>
    <t>Piso cimentado, com 1,5cm de espessura, com argamassa de cimento e areia, no traço 1:3, cimentado áspero, sobre base existente</t>
  </si>
  <si>
    <t xml:space="preserve">VIGAS </t>
  </si>
  <si>
    <t xml:space="preserve">LAJE DE PISO </t>
  </si>
  <si>
    <t>ÁREA EXTERNA ( muros, rampa, calçadas e jardineiras )</t>
  </si>
  <si>
    <t xml:space="preserve">ALVENARIA </t>
  </si>
  <si>
    <t>TOTAL DO ORÇAMENTO DA ÁREA EXTERNA</t>
  </si>
  <si>
    <t>Banca de granito cinza andorinha, com 2cm de espessura, com abertura para 3 cuba (exclusive esta), sobre apoios de alvenaria de meia vez e verga de concreto, sem revestimento. FORNECIMENTO e COLOCAÇÃO</t>
  </si>
  <si>
    <t>CÁLCULO</t>
  </si>
  <si>
    <t>2,0X2,0</t>
  </si>
  <si>
    <t>1,0X1,50</t>
  </si>
  <si>
    <t>12X0,9X0,9X1,0</t>
  </si>
  <si>
    <t>12X0,9X0,9X0,6</t>
  </si>
  <si>
    <t>45,05m2x0,2</t>
  </si>
  <si>
    <t>12x0,9x0,9x0,4</t>
  </si>
  <si>
    <t>12x0,85x12bx0,39kg</t>
  </si>
  <si>
    <t>12x0,10x0,2x4,0h</t>
  </si>
  <si>
    <t>((12x4,0)/0,15)x0,55x0,14kg)</t>
  </si>
  <si>
    <t>12x6x4,0x0,56kg</t>
  </si>
  <si>
    <t>6x4,0x0,6</t>
  </si>
  <si>
    <t>46,10mx0,15x0,3</t>
  </si>
  <si>
    <t>46,10x6x0,39kg</t>
  </si>
  <si>
    <t>4(4601/0,15)x0,79x0,14kg</t>
  </si>
  <si>
    <t>46,10x0,75m</t>
  </si>
  <si>
    <t>49,30x0,10</t>
  </si>
  <si>
    <t>(18,90/015)x1,20x0,25kg</t>
  </si>
  <si>
    <t>raiz(49,30) = 7,02   ----   ((7,02/0,15)x7,02)x2x0,14kg</t>
  </si>
  <si>
    <t>46,10mx0,1x0,3</t>
  </si>
  <si>
    <t>46,10x5x0,39kg</t>
  </si>
  <si>
    <t>(46,1/015)x0,74x0,14kg</t>
  </si>
  <si>
    <t>6,10x9,10=56,42m2x0,1</t>
  </si>
  <si>
    <t>((8,60/0,15)x1,60  +   (5,30/0,15)x2,10 )   +  beiral (9,10+9,10+6,20)/0,15x1,30) x 0,25kg</t>
  </si>
  <si>
    <t>raiz56,42m2 = 7,51m   ----   (7,51/0,15)x7,51x2x0,14kg</t>
  </si>
  <si>
    <t>56,42m2</t>
  </si>
  <si>
    <t>10x0,1x0,15x1,0</t>
  </si>
  <si>
    <t>10x4x1,0h</t>
  </si>
  <si>
    <t>(10,0/0,15)x0,39x0,14kg</t>
  </si>
  <si>
    <t>(6,20+6,20+.9,10+9,10)x0,1x0,1</t>
  </si>
  <si>
    <t>30,60mx4x0,25kg</t>
  </si>
  <si>
    <t>(30,60/0,20)x0,24x0,14kg</t>
  </si>
  <si>
    <t>portas 3x1,20Cx0,1x0,1   +  basc 2x2,10Cx0,1x0,1</t>
  </si>
  <si>
    <t>Paredes(5,30+5,30+5,30+5,30+1,0+8,3+8,3+1,5+1,5+1,0+1,0)x2,8PD     +  par alev. (0,50x2,30) -  portas (3x0,8x2,10) -  basc(2x1,7x0,6) - basc(0,6x0,6)</t>
  </si>
  <si>
    <t xml:space="preserve">   plat.(30,6x1,00 )</t>
  </si>
  <si>
    <t>(116,14 + 30,60 ) x2</t>
  </si>
  <si>
    <t>30,60m plat.</t>
  </si>
  <si>
    <t>(5,30+2,20+1,95+0,15+1,0+4,15+3,35+1,0)x2  +  (1,8+1,8+1,5+1,5) = 44,8x2,8pd   -  portas - basc.</t>
  </si>
  <si>
    <t>vest(16,44m2x2) + bnhdef(1,50x1,8)  +  cir(7,55m2)</t>
  </si>
  <si>
    <t>1,50+0,8+0,8+0,8</t>
  </si>
  <si>
    <t>0,6+1,7+1,7</t>
  </si>
  <si>
    <t>(8,8+8,8+5,60-1)x0,88h</t>
  </si>
  <si>
    <t>sanit(4x0,6x1,7h)   +  chuv(4x0,6x1,8h)</t>
  </si>
  <si>
    <t>1,5x2,80</t>
  </si>
  <si>
    <t>(0,6x0,6)  +  (2x1,7x0,6)</t>
  </si>
  <si>
    <t>placas(8x1,45x1,9h)   +  pt( 8x0,3x1,9h)</t>
  </si>
  <si>
    <t>3x2,20x0,45</t>
  </si>
  <si>
    <t>6,20x9,10</t>
  </si>
  <si>
    <t>2x6,20x0,4h</t>
  </si>
  <si>
    <t>4,96m2x2</t>
  </si>
  <si>
    <t>9,92m2+(6,2x0,3) + (2x0,3x1,0h)</t>
  </si>
  <si>
    <t>1,50x2,8</t>
  </si>
  <si>
    <t>43,13m2</t>
  </si>
  <si>
    <t>Paredes ext (5,60+5,60+8,8+8,8+1,0+1,0)x3,0h     +  par alev. (0,50x2,30) -  portas (3x0,8x2,10) -  basc(2x1,7x0,6) - basc(0,6x0,6)   +  plat30,60m2   +  beiral (0,3x30,6m)</t>
  </si>
  <si>
    <t>11x0,6x0,6x0,6</t>
  </si>
  <si>
    <t>11x0,6x0,6x0,4</t>
  </si>
  <si>
    <t>11x0,6x0,6x0,25h</t>
  </si>
  <si>
    <t>11x8bx0,55</t>
  </si>
  <si>
    <t>P1muro rampa(4x0,1x0,20x3,6h)  +  P2murodiv(3x0,1x0,2x2,6)  + P3rampa(4x0,1x0,2x1,20h)</t>
  </si>
  <si>
    <t>(P1(4x4x3,6h)  + P2(3x4x2,6h)   +  P3(4x4x1,20h))  x 0,25kg</t>
  </si>
  <si>
    <t>P14x3,60)/0,2x0,50)   +   P2(3x2,6)/0,2x0,50   +  P3(4x1,20)/0,20x0,50  )  x 0,14kg</t>
  </si>
  <si>
    <t>(4x0,6x3,6)   +   (3x0,6x2,60)</t>
  </si>
  <si>
    <t>muro1(2x0,1x0,15x3,9C)   +  patamar1(1x0,1x0,15x2,4C)  + pat2(1x0,1x0,15x2,7)  + muro2(2x0,1x0,15x10,10C   +  rampa(2x0,1x0,15x6,45C) + (1x0,1x0,15x9,45C)  +  passeio lateral (2x0,1x0,15x2,0)  + jard rua (10,0x0,1x0,3)</t>
  </si>
  <si>
    <t>muro1 + pat1 +pat2+ muro 2   + rampa  + pas lat.  + jard rua  = 69,45m x4 x0,25kg</t>
  </si>
  <si>
    <t>(59,45/0,2)x0,35  +  (10/0,2)x0,70 )  x0,14kg</t>
  </si>
  <si>
    <t>(59,45/3)x0,40</t>
  </si>
  <si>
    <t>rampa + acesso lateral +  calçada rua = 66,20m2x0,08</t>
  </si>
  <si>
    <t>raiz66,20 = 8,13    --   (8,13/0,15)x8,13x2x0,14kg</t>
  </si>
  <si>
    <t>muro1(2,4x3,0h)+(1,50x2,0h)   +  muro 2(1,20x3,0 )+(8,90x2,0h)</t>
  </si>
  <si>
    <t>rampa(1,20x0,5h)+(6,45x0,5)/2   +  (3,0x1,0h)+(6,45x1,0)/2   +  (1,20x0,7)+(6,45x0,7h)/2   =  escada (1,20x1,0h)/2</t>
  </si>
  <si>
    <t>(12,14+31,60)x2</t>
  </si>
  <si>
    <t>medido em projeto</t>
  </si>
  <si>
    <t xml:space="preserve">rampa + acesso lateral  +  passeio rua  =  66,20m2 - piso tatil </t>
  </si>
  <si>
    <t>idem chapisco</t>
  </si>
  <si>
    <t>MEMÓRIA DE CÁLCULO</t>
  </si>
  <si>
    <t>DESCRIÇÃO</t>
  </si>
  <si>
    <t>MEMORIAL DESCRITIVO</t>
  </si>
  <si>
    <t>Ralo sifonado de PVC (150 x 185) x 75mm rígido em pavimento terreo, com saída de 75mm soldável, grelha redonda e porta-grelha, compreendendo: 3,00m de tubo de PVC de 75mm e sua ligação ao ramal de queda e ventilação. FORNECIMENTO e INSTALAÇÃO</t>
  </si>
  <si>
    <t>Ralo sifonado de PVC (150 x 185) x 75mm rígido em pavimento terreo com saída de 75mm soldável, grelha redonda e porta-grelha, compreendendo: 3,00m de tubo de PVC de 75mm e sua ligação ao ramal de queda e ventilação. FORNECIMENTO e INSTALAÇÃO</t>
  </si>
  <si>
    <t>Porta de madeira de lei em compensado, de (80 x 210 x 3,5)cm, folheada nas 2 faces, aduela de 13 x 3cm e alizares de (5 x 2)cm, exclusive ferragens. FORNECIMENTO e COLOCAÇÃO</t>
  </si>
  <si>
    <t>(1,20+6,45+1,20+6,45+3,0+1,50+1,50)/2,20</t>
  </si>
  <si>
    <t>Guarda-corpo de tubos de aço galvanizado soldados, formando módulos de 2,20m de comprimento e 1,00m de altura, com 3 montantes de 2” de diâmetro chumbados no concreto, travessa superior de 2” e travessa inferior e intermediária de 1”. FORNECIMENTO e COLOCAÇÃO</t>
  </si>
  <si>
    <t>TOTAL GERAL DO ORÇAMENTO (vestiário e área externa ) COM BDI DE 26,37%</t>
  </si>
  <si>
    <t>TOTAL GERAL DO ORÇAMENTO (vestiário e área externa ) SEM BDI DE 26,37%</t>
  </si>
  <si>
    <t>BDI DE 26,37%</t>
  </si>
  <si>
    <t>REVESTIMENTOS</t>
  </si>
  <si>
    <t>11</t>
  </si>
  <si>
    <t>12</t>
  </si>
  <si>
    <t>12.1</t>
  </si>
  <si>
    <t>12.2</t>
  </si>
  <si>
    <t>12.3</t>
  </si>
  <si>
    <t>12.4</t>
  </si>
  <si>
    <t>13</t>
  </si>
  <si>
    <t>14</t>
  </si>
  <si>
    <t>15</t>
  </si>
  <si>
    <t>17</t>
  </si>
  <si>
    <t>ÁREA EXTERNA</t>
  </si>
  <si>
    <t>7º MÊS</t>
  </si>
  <si>
    <t>Barracão para guarda de materiais e equipamentos</t>
  </si>
  <si>
    <t>Placa padrão da prefeitura</t>
  </si>
  <si>
    <t>Instalação elétrica provisória para serviços na obra</t>
  </si>
  <si>
    <t>Escavação para construção das sapatas da estrutura de concreto armado do vestiário</t>
  </si>
  <si>
    <t>Reaterro das cavas das sapatas da estrutura de concreto armado do vestiário</t>
  </si>
  <si>
    <t>Aterro de peenchimento da área de base da laje do piso do vestiário</t>
  </si>
  <si>
    <t>Material para o aterro de peenchimento da área de base da laje do piso do vestiário</t>
  </si>
  <si>
    <t>Concreto para construção das sapatas da estrutura de concreto armado do vestiário</t>
  </si>
  <si>
    <t>Armadura em cruz para construção das sapatas da estrutura de concreto armado do vestiário</t>
  </si>
  <si>
    <t>Armadura longitudinal, 6 barras, para construção dos pilares da estrutura de concreto armado do vestiário</t>
  </si>
  <si>
    <t>Armadura transversal, espaçadas a cada 15 cm, para construção dos pilares da estrutura de concreto armado do vestiário</t>
  </si>
  <si>
    <t>Formas para construção dos pilares da estrutura de concreto armado do vestiário</t>
  </si>
  <si>
    <t>Concreto para construção da viga de cintamento da estrutura de concreto armado do vestiário</t>
  </si>
  <si>
    <t>Armadura longitudinal,  para construção da viga de cintamento da estrutura de concreto armado do vestiário</t>
  </si>
  <si>
    <t>Armadura longitudinaltransversal,  para construção da viga de cintamento da estrutura de concreto armado do vestiário</t>
  </si>
  <si>
    <t>Formas para construção da viga de cintamento da estrutura de concreto armado do vestiário</t>
  </si>
  <si>
    <t>Concreto para construção da laje de piso da estrutura de concreto armado do vestiário</t>
  </si>
  <si>
    <t>Armadura negativa para construção da laje de piso da estrutura de concreto armado do vestiário</t>
  </si>
  <si>
    <t>Armadura positiva para construção da laje de piso da estrutura de concreto armado do vestiário</t>
  </si>
  <si>
    <t>Concreto para construção da viga superior da estrutura de concreto armado do vestiário</t>
  </si>
  <si>
    <t>Armadura longitudinal,  para construção da viga superior da estrutura de concreto armado do vestiário</t>
  </si>
  <si>
    <t>Armadura longitudinaltransversal,  para construção da viga superior da estrutura de concreto armado do vestiário</t>
  </si>
  <si>
    <t>Concreto para construção da laje de cobertura da estrutura de concreto armado do vestiário</t>
  </si>
  <si>
    <t>Armadura negativa para construção da laje de cobertura e beiral da estrutura de concreto armado do vestiário</t>
  </si>
  <si>
    <t>Armadura positiva para construção da laje de cobertura da estrutura de concreto armado do vestiário</t>
  </si>
  <si>
    <t>formas para construção da laje de cobertura e beiral da estrutura de concreto armado do vestiário</t>
  </si>
  <si>
    <t>Concreto para construção dos pilares da platibanda da estrutura de concreto armado do vestiário</t>
  </si>
  <si>
    <t>Armadura longitudinal, para construção dos pilares da platibanda da estrutura de concreto armado do vestiário</t>
  </si>
  <si>
    <t>Armadura transversal, , para construção dos pilares da platibanda da estrutura de concreto armado do vestiário</t>
  </si>
  <si>
    <t>Concreto para construção da viga de amarração da platibanda da estrutura de concreto armado do vestiário</t>
  </si>
  <si>
    <t>Armadura longitudinal, para construção da viga de amarração da platibanda da estrutura de concreto armado do vestiário</t>
  </si>
  <si>
    <t>Armadura transversal, , para construção da viga de amarração da platibanda da estrutura de concreto armado do vestiário</t>
  </si>
  <si>
    <t>Vergas sobre as portas de acesso aso banheiros e vestiário</t>
  </si>
  <si>
    <t>Paredes internas e externas do vestiário</t>
  </si>
  <si>
    <t>Parede da platibanda</t>
  </si>
  <si>
    <t>Todas as paredes internas e externas deverão ser chapiscadas e emboçadas</t>
  </si>
  <si>
    <t>Deverá ser construída pingadeira na platibanda</t>
  </si>
  <si>
    <t>Todas as paredes internas dos 2 vestiários e do bnh do deficiente deverão ser revestidas de cerâmica até o forro</t>
  </si>
  <si>
    <t>Toda a edificação deverá ter contrapiso para assentamento do piso cerâmico</t>
  </si>
  <si>
    <t>Toda a edificação deverá ter revestimento de piso cerâmico</t>
  </si>
  <si>
    <t>Toda a área interna da edificação deverá ter rebaixamento em forro de gesso</t>
  </si>
  <si>
    <t>Deverá ter soleira no portão de acesso e nas portas dos vestiários e bhn de deficiente</t>
  </si>
  <si>
    <t>Deverá ter peitoril em todos os basculantes</t>
  </si>
  <si>
    <t>Deverá ter faixa em pedra nas paredes externas da edificação</t>
  </si>
  <si>
    <t>Porta de entrada dos vestiários e bnh de def.</t>
  </si>
  <si>
    <t>Portas dos box dos vestiários</t>
  </si>
  <si>
    <t>Portão de corrar de acesso aos vestiários</t>
  </si>
  <si>
    <t>Todos os basculantes deverão ser de alumínio</t>
  </si>
  <si>
    <t>Parede divisória dos box dos vestiários</t>
  </si>
  <si>
    <t>Parede divisória para sanitário em ardosia cinza, com 2cm de espessura, polida nas duas faces, fixação piso ou parede, exclusive ferragens para fixação. FORNECIMENTO e COLOCAÇÃO bancos</t>
  </si>
  <si>
    <t>Os bancos dos vestiários serão feitos do mesmo material das divisórias dos box</t>
  </si>
  <si>
    <t>Parede divisória para sanitário em ardosia cinza, com 2cm de espessura, polida nas duas faces, fixação piso ou parede, exclusive ferragens para fixação. FORNECIMENTO e COLOCAÇÃO box</t>
  </si>
  <si>
    <t>Vidros para os basculantes</t>
  </si>
  <si>
    <t>Será feita a estrutura para o telhado , sendo o caimento de cada água para a calha central na cobertura</t>
  </si>
  <si>
    <t>Cobertura para o telhado em 2 águas, sendo que cada uma delas cai para a calha central</t>
  </si>
  <si>
    <t>Alvenaria para a construção da calha de drenagem da cobertura</t>
  </si>
  <si>
    <t>Emboço e chapisco da área interna da calha da cobertura</t>
  </si>
  <si>
    <t>Impermeabilização de toda a área interna da calha da cobertura</t>
  </si>
  <si>
    <t>Padrão com medidor de energia para a edificação</t>
  </si>
  <si>
    <t>Quadro de distribuição de circuitos da edificação</t>
  </si>
  <si>
    <t>Proteção dos circuitos eletricos</t>
  </si>
  <si>
    <t>Caixa para colocação de interruptores e tomadas</t>
  </si>
  <si>
    <t>Fiação para os circuitos eletricos</t>
  </si>
  <si>
    <t>Luminarias embutidas no forro de gesso no interior da edificação</t>
  </si>
  <si>
    <t>Arandelas nas paredes externas para a iluminação externa</t>
  </si>
  <si>
    <t>Interruptor para acionamento das luminarias</t>
  </si>
  <si>
    <t>Tomadas nos comodos internos da edificação</t>
  </si>
  <si>
    <t>Chuveiros eletricos nos box dos vestiários</t>
  </si>
  <si>
    <t>Braçõ para o chuveiro</t>
  </si>
  <si>
    <t>Distribuição da fiação dentro de eletrodutos</t>
  </si>
  <si>
    <t>Pintura do portão de acesso</t>
  </si>
  <si>
    <t>Pintura com amassamentos do forro de gesso em toda a edificação</t>
  </si>
  <si>
    <t>Pintura de todas as áres de parede interna e externa, platibanda e beiral sem revestimento cerâmico e em pedra</t>
  </si>
  <si>
    <t>Cubas para colocação nas bancadas dos vestiários e no bnh de def.</t>
  </si>
  <si>
    <t>Vaso sanitario para os vestiários</t>
  </si>
  <si>
    <t>Vaso sanitário do bnh de def de acordo com as normas tecnicas</t>
  </si>
  <si>
    <t>Banca para o banheiro de deficiente</t>
  </si>
  <si>
    <t>Bancada para as cubas dos vestiários</t>
  </si>
  <si>
    <t>Distribuição de água</t>
  </si>
  <si>
    <t>Instalações coletoras de esgoto</t>
  </si>
  <si>
    <t>Deverão ser colocadas papeleiras nos box sanitários</t>
  </si>
  <si>
    <t>Deverão ser colocadas saboneteiras nos box de chuveiro e sobre as bancadas</t>
  </si>
  <si>
    <t>Hidrometro para registro de consumo de água</t>
  </si>
  <si>
    <t>Abrigo protegido para o hodrometro</t>
  </si>
  <si>
    <t>Ralo seco nos box de chuveiro</t>
  </si>
  <si>
    <t>Ralo sifonado nos vestiários e banheiro de deficiente</t>
  </si>
  <si>
    <t>Caixas de passagem externa para ligação das instalações de esgoto interna com a rede publica</t>
  </si>
  <si>
    <t>Colocação de barras de apoio no banheiro de deficiente conforme norma</t>
  </si>
  <si>
    <t>Resrvatório de água na cobertura para abastecimento da edificação</t>
  </si>
  <si>
    <t>Escavação para construção das sapatas da estrutura de concreto armado da área externa</t>
  </si>
  <si>
    <t>Reaterro das cavas das sapatas da estrutura de concreto armado da área externa</t>
  </si>
  <si>
    <t>Concreto para construção das sapatas da estrutura de concreto armado da área externa</t>
  </si>
  <si>
    <t>Armadura em cruz para construção das sapatas da estrutura de concreto armado da área externa</t>
  </si>
  <si>
    <t>Concreto para construção dos pilares da estrutura de concreto armado do vestiário+D24:D26D24:D24:D27</t>
  </si>
  <si>
    <t>Concreto para construção dos pilares da estrutura de concreto armado da área externa</t>
  </si>
  <si>
    <t>Armadura longitudinal,  para construção dos pilares da estrutura de concreto armado da área externa</t>
  </si>
  <si>
    <t xml:space="preserve">Armadura transversal, espaçadas a cada 15 cm, para construção dos pilares da estrutura de concreto armado da área externa </t>
  </si>
  <si>
    <t>Formas para construção dos pilares da estrutura de concreto armado da área externa</t>
  </si>
  <si>
    <t>Armadura longitudinal,  para construção da viga de cintamento  e amarração da estrutura de concreto armado da área externa</t>
  </si>
  <si>
    <t>Armadura transversal,  para construção da viga de cintamento e amarração da estrutura de concreto armado da área externa</t>
  </si>
  <si>
    <t>Formas para construção da viga de cintamento e amarração da estrutura de concreto armado da área externa</t>
  </si>
  <si>
    <t>Concreto para construção da viga de cintamento e amarração da estrutura de concreto armado da área externa</t>
  </si>
  <si>
    <t>Concreto para construção da laje de piso da estrutura de concreto armado da área externa</t>
  </si>
  <si>
    <t>Armadura  para construção da laje de piso da estrutura de concreto armado da área externa</t>
  </si>
  <si>
    <t>Alvenaria para construção das rampas e escada</t>
  </si>
  <si>
    <t>Alvenaria para a construção dos muros</t>
  </si>
  <si>
    <t>Revestimento de toda a alvenaria da área externa</t>
  </si>
  <si>
    <t>Piso cimentado em toda a área externa</t>
  </si>
  <si>
    <t>Piso tatil conforme projeto na área externa</t>
  </si>
  <si>
    <t>Colocação de guarda corpo conforme projeto</t>
  </si>
  <si>
    <t>Pintura de toda a alvenaria na área externa</t>
  </si>
  <si>
    <t>Colocação de caixas para luminarias nos muros da área externa</t>
  </si>
  <si>
    <t>Fiação para instalação eletrica na área externa</t>
  </si>
  <si>
    <t>Eletroduto para instalação eletrica na área externa</t>
  </si>
  <si>
    <t>Arandelas nos muros para iluminação da área externa</t>
  </si>
  <si>
    <t>Entrada de energia individual, padrão ENEL, medição direta, rede aérea, demanda entre 8kVA e 10kVA, bifásica, inclusive caixa polimérica para medição direta polifásica e caixa polimérica para disjuntor polifásico (até 100A) interna, ambas em policarbonato com tampa transparente, caixa de inspeção, haste e conector de aterramento, e demais materiais necessários</t>
  </si>
  <si>
    <t>PREFEITURA MUNICIPAL DE SANTO ANTONIO DE PÁDUA</t>
  </si>
  <si>
    <t>Endereço:</t>
  </si>
  <si>
    <t>BDI:</t>
  </si>
  <si>
    <t>Mês base de preços:</t>
  </si>
  <si>
    <t>Prazo da Obra:</t>
  </si>
  <si>
    <t>MUNICÍPIO DE SANTO ANTÔNIO DE PÁDUA- ALÍQUOTA DE ISS: 2%*</t>
  </si>
  <si>
    <t>BDI =</t>
  </si>
  <si>
    <t xml:space="preserve"> (1 + AC + S + R + G) (1 + DF) (1 + L)</t>
  </si>
  <si>
    <t>(1 - I)</t>
  </si>
  <si>
    <t>AC - administração central</t>
  </si>
  <si>
    <t>S - taxa de seguros</t>
  </si>
  <si>
    <t>R - taxa de riscos</t>
  </si>
  <si>
    <t>G - taxa de garantias</t>
  </si>
  <si>
    <t>DF - taxa de despesas financeiras</t>
  </si>
  <si>
    <t>L - taxa de lucro/remuneração</t>
  </si>
  <si>
    <t>I - taxa de incidência de impostos</t>
  </si>
  <si>
    <t>Parcelas do BDI</t>
  </si>
  <si>
    <t>Custo direto entre R$150.000,00 e R$1.500.000,00</t>
  </si>
  <si>
    <t>Administração Central</t>
  </si>
  <si>
    <t>** Impostos sobre o faturamento</t>
  </si>
  <si>
    <t>Seguro garantia</t>
  </si>
  <si>
    <t>Despesas financeiras</t>
  </si>
  <si>
    <t>Risco</t>
  </si>
  <si>
    <t>Lucro</t>
  </si>
  <si>
    <t>INSS (Lei 13161/15)</t>
  </si>
  <si>
    <t>Percentuais do BDI</t>
  </si>
  <si>
    <t>Notas:</t>
  </si>
  <si>
    <t>1) *Conforme Código Tributário - LEI Nº 2.032, DE 29 DE DEZEMBRO DE 1998</t>
  </si>
  <si>
    <t>2) Para enquadramento do BDI em cada tipo de obra, verificar a preponderância dos serviços</t>
  </si>
  <si>
    <t>3) ** Impostos sobre o faturamento:</t>
  </si>
  <si>
    <t>ISS</t>
  </si>
  <si>
    <t>COFINS</t>
  </si>
  <si>
    <t>PIS</t>
  </si>
  <si>
    <t>OBRA : Construção de vestiário com área externa</t>
  </si>
  <si>
    <t>Localidade Mangueirão - campo de futebol</t>
  </si>
  <si>
    <t>mêses</t>
  </si>
  <si>
    <t>EMOP 08/23</t>
  </si>
  <si>
    <t xml:space="preserve"> EMOP /agosto / 2023   -    BDI 26,37%</t>
  </si>
  <si>
    <t>02.020.001-A</t>
  </si>
  <si>
    <t>03.001.001.B</t>
  </si>
  <si>
    <t>03.013.0001-B</t>
  </si>
  <si>
    <t>03.009.0004-A</t>
  </si>
  <si>
    <t>20.104.0001-A</t>
  </si>
  <si>
    <t>11.001.0006-B</t>
  </si>
  <si>
    <t>11.009.0072-B</t>
  </si>
  <si>
    <t>11.009.0060-B</t>
  </si>
  <si>
    <t>11.004.0020-B</t>
  </si>
  <si>
    <t>11.009.0070-B</t>
  </si>
  <si>
    <t>11.013.0003-B</t>
  </si>
  <si>
    <t>12.003.075-B</t>
  </si>
  <si>
    <t>13.001.0035-A</t>
  </si>
  <si>
    <t>13.010.0015-A</t>
  </si>
  <si>
    <t>13.030.0252-A</t>
  </si>
  <si>
    <t>13.301.125.B</t>
  </si>
  <si>
    <t>13.330.0076-A</t>
  </si>
  <si>
    <t>13.180.0015-B</t>
  </si>
  <si>
    <t>13.348.0070-A</t>
  </si>
  <si>
    <t>13.348.0050-A</t>
  </si>
  <si>
    <t>13.366.0010-A</t>
  </si>
  <si>
    <t>14.006.0010-A</t>
  </si>
  <si>
    <t>14.003.0230-A</t>
  </si>
  <si>
    <t>14.002.0071-A</t>
  </si>
  <si>
    <t>14.003.0070-A</t>
  </si>
  <si>
    <t>12.035.0015-A</t>
  </si>
  <si>
    <t>14.004.015-A</t>
  </si>
  <si>
    <t>16.001.060-A</t>
  </si>
  <si>
    <t>16.004.015-A</t>
  </si>
  <si>
    <t>16.020.0001-A</t>
  </si>
  <si>
    <t>15.011.0013-A</t>
  </si>
  <si>
    <t>15.007.0498-A</t>
  </si>
  <si>
    <t>15.007.570-A</t>
  </si>
  <si>
    <t>15.007.0575-A</t>
  </si>
  <si>
    <t>15.018.0120-A</t>
  </si>
  <si>
    <t>15.008.0020-A</t>
  </si>
  <si>
    <t>15.008.0025-A</t>
  </si>
  <si>
    <t>15.008.0035-A</t>
  </si>
  <si>
    <t>18.027.0430-A</t>
  </si>
  <si>
    <t>18.027.0450-A</t>
  </si>
  <si>
    <t>15.019.0020-A</t>
  </si>
  <si>
    <t>15.019.0025-A</t>
  </si>
  <si>
    <t>15.019.0050-A</t>
  </si>
  <si>
    <t>18.007.0049-A</t>
  </si>
  <si>
    <t>18.007.0042-A</t>
  </si>
  <si>
    <t>15.036.0141-A</t>
  </si>
  <si>
    <t>18.002.0026-A</t>
  </si>
  <si>
    <t>18.002.0080-A</t>
  </si>
  <si>
    <t>18.002.0090-A</t>
  </si>
  <si>
    <t>18.082.0050-A</t>
  </si>
  <si>
    <t>18.082.0052-A</t>
  </si>
  <si>
    <t>18.013.0155-A</t>
  </si>
  <si>
    <t>15.029.0010-A</t>
  </si>
  <si>
    <t>15.029.0011-A</t>
  </si>
  <si>
    <t>18.016.0105-A</t>
  </si>
  <si>
    <t>15.004.0170-A</t>
  </si>
  <si>
    <t>15.004.0180-B</t>
  </si>
  <si>
    <t>06.014.0060-A</t>
  </si>
  <si>
    <t>15.036.0011-A</t>
  </si>
  <si>
    <t>15.036.0045-A</t>
  </si>
  <si>
    <t>15.036.0052-A</t>
  </si>
  <si>
    <t>15.036.0053-A</t>
  </si>
  <si>
    <t>18.006.0040-A</t>
  </si>
  <si>
    <t>18.006.0050-A</t>
  </si>
  <si>
    <t>15.001.0078-A</t>
  </si>
  <si>
    <t>15.001.0069-A</t>
  </si>
  <si>
    <t>18.021.0035-A</t>
  </si>
  <si>
    <t>15.036.0010-A</t>
  </si>
  <si>
    <t>17.017.0320-A</t>
  </si>
  <si>
    <t>17.018.0080-A</t>
  </si>
  <si>
    <t>17.018.0031-A-</t>
  </si>
  <si>
    <t>12.005.0010-A</t>
  </si>
  <si>
    <t>13.001.0010-B</t>
  </si>
  <si>
    <t>13.301.0081-A</t>
  </si>
  <si>
    <t>13.333.0010-A</t>
  </si>
  <si>
    <t>13.333.0015-A</t>
  </si>
  <si>
    <t>14.002.0212-A</t>
  </si>
  <si>
    <t>12.035.0015-A -</t>
  </si>
  <si>
    <t>15.029.0010-A -</t>
  </si>
  <si>
    <t>15.004.0170-A -</t>
  </si>
  <si>
    <t>06.014.0060-A -</t>
  </si>
  <si>
    <t>15.036.0011-A -</t>
  </si>
  <si>
    <t>17.017.0320-A -</t>
  </si>
  <si>
    <t>17.018.0031-A -</t>
  </si>
  <si>
    <t>02.020.0001-A</t>
  </si>
  <si>
    <t>03.001.0001.B</t>
  </si>
  <si>
    <t>12.003.0075-B</t>
  </si>
  <si>
    <t>13.301.0125.B</t>
  </si>
  <si>
    <t>14.004.0015-A</t>
  </si>
  <si>
    <t>16.001.0060-A</t>
  </si>
  <si>
    <t>16.004.0015-A</t>
  </si>
  <si>
    <t>15.007.0570-A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</si>
</sst>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0.0000"/>
  </numFmts>
  <fonts count="25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b/>
      <u/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0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9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4" xfId="0" applyBorder="1" applyProtection="1">
      <protection locked="0"/>
    </xf>
    <xf numFmtId="0" fontId="4" fillId="0" borderId="3" xfId="0" applyFont="1" applyBorder="1" applyAlignment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left"/>
    </xf>
    <xf numFmtId="0" fontId="5" fillId="0" borderId="0" xfId="0" applyFont="1"/>
    <xf numFmtId="164" fontId="0" fillId="0" borderId="0" xfId="0" applyNumberFormat="1"/>
    <xf numFmtId="10" fontId="4" fillId="0" borderId="0" xfId="0" applyNumberFormat="1" applyFont="1"/>
    <xf numFmtId="164" fontId="4" fillId="0" borderId="0" xfId="0" applyNumberFormat="1" applyFont="1"/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4" fontId="2" fillId="0" borderId="0" xfId="0" applyNumberFormat="1" applyFont="1"/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0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0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4" fontId="11" fillId="0" borderId="14" xfId="0" applyNumberFormat="1" applyFont="1" applyBorder="1" applyAlignment="1" applyProtection="1">
      <alignment vertical="center"/>
      <protection locked="0"/>
    </xf>
    <xf numFmtId="2" fontId="11" fillId="0" borderId="14" xfId="0" applyNumberFormat="1" applyFont="1" applyBorder="1" applyAlignment="1" applyProtection="1">
      <alignment vertical="center"/>
      <protection locked="0"/>
    </xf>
    <xf numFmtId="4" fontId="2" fillId="0" borderId="14" xfId="0" applyNumberFormat="1" applyFont="1" applyBorder="1" applyAlignment="1" applyProtection="1">
      <alignment vertical="center"/>
      <protection locked="0"/>
    </xf>
    <xf numFmtId="164" fontId="2" fillId="0" borderId="14" xfId="1" applyFont="1" applyBorder="1" applyAlignment="1" applyProtection="1">
      <alignment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4" fontId="2" fillId="0" borderId="14" xfId="1" applyNumberFormat="1" applyFont="1" applyBorder="1" applyAlignment="1" applyProtection="1">
      <alignment vertical="center"/>
      <protection locked="0"/>
    </xf>
    <xf numFmtId="3" fontId="2" fillId="0" borderId="1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/>
    </xf>
    <xf numFmtId="0" fontId="12" fillId="0" borderId="2" xfId="0" applyFont="1" applyBorder="1"/>
    <xf numFmtId="0" fontId="3" fillId="0" borderId="8" xfId="0" applyFont="1" applyBorder="1" applyAlignment="1">
      <alignment horizontal="center"/>
    </xf>
    <xf numFmtId="0" fontId="12" fillId="0" borderId="11" xfId="0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2" fillId="0" borderId="7" xfId="0" applyFont="1" applyBorder="1"/>
    <xf numFmtId="10" fontId="12" fillId="0" borderId="11" xfId="0" applyNumberFormat="1" applyFont="1" applyBorder="1" applyAlignment="1">
      <alignment horizontal="center"/>
    </xf>
    <xf numFmtId="4" fontId="12" fillId="0" borderId="11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left"/>
    </xf>
    <xf numFmtId="0" fontId="12" fillId="0" borderId="4" xfId="0" applyFont="1" applyBorder="1"/>
    <xf numFmtId="0" fontId="12" fillId="0" borderId="5" xfId="0" applyFont="1" applyBorder="1"/>
    <xf numFmtId="164" fontId="12" fillId="0" borderId="13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9" fontId="12" fillId="0" borderId="11" xfId="0" applyNumberFormat="1" applyFont="1" applyBorder="1" applyAlignment="1">
      <alignment horizontal="center"/>
    </xf>
    <xf numFmtId="4" fontId="3" fillId="0" borderId="5" xfId="0" applyNumberFormat="1" applyFont="1" applyBorder="1"/>
    <xf numFmtId="164" fontId="3" fillId="0" borderId="5" xfId="0" applyNumberFormat="1" applyFont="1" applyBorder="1"/>
    <xf numFmtId="4" fontId="3" fillId="0" borderId="8" xfId="0" applyNumberFormat="1" applyFont="1" applyBorder="1"/>
    <xf numFmtId="4" fontId="3" fillId="0" borderId="7" xfId="0" applyNumberFormat="1" applyFont="1" applyBorder="1"/>
    <xf numFmtId="164" fontId="12" fillId="0" borderId="11" xfId="1" applyFont="1" applyBorder="1" applyAlignment="1">
      <alignment horizontal="center"/>
    </xf>
    <xf numFmtId="4" fontId="3" fillId="0" borderId="13" xfId="0" applyNumberFormat="1" applyFont="1" applyBorder="1"/>
    <xf numFmtId="9" fontId="12" fillId="0" borderId="5" xfId="2" applyFont="1" applyBorder="1" applyAlignment="1">
      <alignment horizontal="center"/>
    </xf>
    <xf numFmtId="10" fontId="12" fillId="0" borderId="13" xfId="2" applyNumberFormat="1" applyFont="1" applyBorder="1" applyAlignment="1">
      <alignment horizontal="center"/>
    </xf>
    <xf numFmtId="10" fontId="12" fillId="0" borderId="13" xfId="0" applyNumberFormat="1" applyFont="1" applyBorder="1" applyAlignment="1">
      <alignment horizontal="center"/>
    </xf>
    <xf numFmtId="10" fontId="12" fillId="0" borderId="5" xfId="0" applyNumberFormat="1" applyFont="1" applyBorder="1" applyAlignment="1">
      <alignment horizontal="center"/>
    </xf>
    <xf numFmtId="10" fontId="3" fillId="0" borderId="13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0" fontId="3" fillId="0" borderId="5" xfId="0" applyNumberFormat="1" applyFont="1" applyBorder="1" applyAlignment="1">
      <alignment horizontal="center"/>
    </xf>
    <xf numFmtId="164" fontId="12" fillId="0" borderId="7" xfId="1" applyFont="1" applyBorder="1" applyAlignment="1">
      <alignment horizontal="center"/>
    </xf>
    <xf numFmtId="4" fontId="3" fillId="0" borderId="12" xfId="0" applyNumberFormat="1" applyFont="1" applyBorder="1"/>
    <xf numFmtId="4" fontId="3" fillId="0" borderId="13" xfId="1" applyNumberFormat="1" applyFont="1" applyBorder="1" applyAlignment="1" applyProtection="1">
      <alignment vertical="center"/>
      <protection locked="0"/>
    </xf>
    <xf numFmtId="0" fontId="3" fillId="0" borderId="18" xfId="0" applyFont="1" applyBorder="1"/>
    <xf numFmtId="0" fontId="3" fillId="0" borderId="0" xfId="0" applyFont="1"/>
    <xf numFmtId="0" fontId="12" fillId="0" borderId="0" xfId="0" applyFont="1"/>
    <xf numFmtId="4" fontId="12" fillId="0" borderId="0" xfId="0" applyNumberFormat="1" applyFont="1"/>
    <xf numFmtId="4" fontId="12" fillId="0" borderId="19" xfId="0" applyNumberFormat="1" applyFont="1" applyBorder="1"/>
    <xf numFmtId="0" fontId="12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4" fontId="12" fillId="0" borderId="23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left"/>
    </xf>
    <xf numFmtId="164" fontId="12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9" fontId="12" fillId="0" borderId="25" xfId="2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12" fillId="0" borderId="24" xfId="0" applyFont="1" applyBorder="1" applyAlignment="1">
      <alignment horizontal="left"/>
    </xf>
    <xf numFmtId="10" fontId="3" fillId="0" borderId="25" xfId="0" applyNumberFormat="1" applyFont="1" applyBorder="1" applyAlignment="1">
      <alignment horizontal="center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1" fillId="0" borderId="14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49" fontId="13" fillId="0" borderId="14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Alignment="1">
      <alignment vertical="center"/>
    </xf>
    <xf numFmtId="49" fontId="11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2" fontId="2" fillId="0" borderId="14" xfId="0" applyNumberFormat="1" applyFont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4" fontId="2" fillId="2" borderId="14" xfId="0" applyNumberFormat="1" applyFont="1" applyFill="1" applyBorder="1" applyAlignment="1" applyProtection="1">
      <alignment vertical="center"/>
      <protection locked="0"/>
    </xf>
    <xf numFmtId="164" fontId="2" fillId="2" borderId="14" xfId="1" applyFont="1" applyFill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164" fontId="2" fillId="0" borderId="14" xfId="0" applyNumberFormat="1" applyFont="1" applyBorder="1" applyAlignment="1" applyProtection="1">
      <alignment vertical="center"/>
      <protection locked="0"/>
    </xf>
    <xf numFmtId="4" fontId="3" fillId="0" borderId="14" xfId="0" applyNumberFormat="1" applyFont="1" applyBorder="1" applyAlignment="1">
      <alignment vertical="center"/>
    </xf>
    <xf numFmtId="0" fontId="5" fillId="0" borderId="14" xfId="0" applyFont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 applyProtection="1">
      <alignment horizontal="right" vertical="center" wrapText="1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12" fillId="0" borderId="2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5" fillId="0" borderId="3" xfId="0" applyFont="1" applyBorder="1" applyAlignment="1">
      <alignment horizontal="left"/>
    </xf>
    <xf numFmtId="0" fontId="5" fillId="0" borderId="10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Protection="1"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11" fillId="0" borderId="14" xfId="0" applyFont="1" applyBorder="1" applyAlignment="1" applyProtection="1">
      <alignment horizontal="center" vertical="center" wrapText="1"/>
      <protection locked="0"/>
    </xf>
    <xf numFmtId="4" fontId="11" fillId="0" borderId="14" xfId="0" applyNumberFormat="1" applyFont="1" applyBorder="1" applyAlignment="1" applyProtection="1">
      <alignment vertical="center" wrapText="1"/>
      <protection locked="0"/>
    </xf>
    <xf numFmtId="2" fontId="11" fillId="0" borderId="14" xfId="0" applyNumberFormat="1" applyFont="1" applyBorder="1" applyAlignment="1" applyProtection="1">
      <alignment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2" fontId="11" fillId="0" borderId="14" xfId="0" applyNumberFormat="1" applyFont="1" applyBorder="1" applyAlignment="1" applyProtection="1">
      <alignment horizontal="left"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164" fontId="2" fillId="0" borderId="14" xfId="1" applyFont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4" fontId="2" fillId="2" borderId="14" xfId="0" applyNumberFormat="1" applyFont="1" applyFill="1" applyBorder="1" applyAlignment="1" applyProtection="1">
      <alignment vertical="center" wrapText="1"/>
      <protection locked="0"/>
    </xf>
    <xf numFmtId="164" fontId="2" fillId="2" borderId="14" xfId="1" applyFont="1" applyFill="1" applyBorder="1" applyAlignment="1" applyProtection="1">
      <alignment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" fontId="2" fillId="0" borderId="14" xfId="1" applyNumberFormat="1" applyFont="1" applyBorder="1" applyAlignment="1" applyProtection="1">
      <alignment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49" fontId="14" fillId="0" borderId="14" xfId="0" applyNumberFormat="1" applyFont="1" applyBorder="1" applyAlignment="1" applyProtection="1">
      <alignment horizontal="center" vertical="center" wrapText="1"/>
      <protection locked="0"/>
    </xf>
    <xf numFmtId="3" fontId="2" fillId="0" borderId="14" xfId="0" applyNumberFormat="1" applyFont="1" applyBorder="1" applyAlignment="1" applyProtection="1">
      <alignment horizontal="center" vertical="center" wrapText="1"/>
      <protection locked="0"/>
    </xf>
    <xf numFmtId="4" fontId="2" fillId="0" borderId="14" xfId="1" applyNumberFormat="1" applyFont="1" applyBorder="1" applyAlignment="1" applyProtection="1">
      <alignment horizontal="left" vertical="center" wrapText="1"/>
      <protection locked="0"/>
    </xf>
    <xf numFmtId="2" fontId="11" fillId="2" borderId="14" xfId="0" applyNumberFormat="1" applyFont="1" applyFill="1" applyBorder="1" applyAlignment="1" applyProtection="1">
      <alignment vertical="center"/>
      <protection locked="0"/>
    </xf>
    <xf numFmtId="4" fontId="3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/>
    <xf numFmtId="0" fontId="3" fillId="2" borderId="14" xfId="0" applyFont="1" applyFill="1" applyBorder="1" applyAlignment="1" applyProtection="1">
      <alignment horizontal="right" vertical="center" wrapText="1"/>
      <protection locked="0"/>
    </xf>
    <xf numFmtId="164" fontId="2" fillId="2" borderId="14" xfId="0" applyNumberFormat="1" applyFont="1" applyFill="1" applyBorder="1" applyAlignment="1" applyProtection="1">
      <alignment vertical="center"/>
      <protection locked="0"/>
    </xf>
    <xf numFmtId="4" fontId="3" fillId="2" borderId="14" xfId="0" applyNumberFormat="1" applyFont="1" applyFill="1" applyBorder="1" applyAlignment="1">
      <alignment vertical="center"/>
    </xf>
    <xf numFmtId="164" fontId="3" fillId="0" borderId="14" xfId="0" applyNumberFormat="1" applyFont="1" applyBorder="1" applyAlignment="1" applyProtection="1">
      <alignment vertical="center"/>
      <protection locked="0"/>
    </xf>
    <xf numFmtId="43" fontId="3" fillId="0" borderId="14" xfId="0" applyNumberFormat="1" applyFont="1" applyBorder="1"/>
    <xf numFmtId="4" fontId="3" fillId="0" borderId="11" xfId="0" applyNumberFormat="1" applyFont="1" applyBorder="1"/>
    <xf numFmtId="49" fontId="3" fillId="0" borderId="3" xfId="0" applyNumberFormat="1" applyFont="1" applyBorder="1" applyAlignment="1">
      <alignment horizontal="left"/>
    </xf>
    <xf numFmtId="0" fontId="12" fillId="0" borderId="8" xfId="0" applyFont="1" applyBorder="1"/>
    <xf numFmtId="10" fontId="12" fillId="0" borderId="1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9" fontId="12" fillId="0" borderId="19" xfId="2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164" fontId="12" fillId="0" borderId="11" xfId="0" applyNumberFormat="1" applyFont="1" applyBorder="1" applyAlignment="1">
      <alignment horizontal="center"/>
    </xf>
    <xf numFmtId="164" fontId="12" fillId="0" borderId="7" xfId="0" applyNumberFormat="1" applyFont="1" applyBorder="1" applyAlignment="1">
      <alignment horizontal="center"/>
    </xf>
    <xf numFmtId="10" fontId="12" fillId="0" borderId="7" xfId="0" applyNumberFormat="1" applyFont="1" applyBorder="1" applyAlignment="1">
      <alignment horizontal="center"/>
    </xf>
    <xf numFmtId="4" fontId="12" fillId="0" borderId="5" xfId="0" applyNumberFormat="1" applyFont="1" applyBorder="1"/>
    <xf numFmtId="0" fontId="12" fillId="0" borderId="22" xfId="0" applyFont="1" applyBorder="1" applyAlignment="1">
      <alignment horizontal="center"/>
    </xf>
    <xf numFmtId="4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" fontId="3" fillId="0" borderId="19" xfId="0" applyNumberFormat="1" applyFont="1" applyBorder="1" applyAlignment="1">
      <alignment horizontal="center" vertical="center"/>
    </xf>
    <xf numFmtId="164" fontId="12" fillId="0" borderId="7" xfId="2" applyNumberFormat="1" applyFont="1" applyBorder="1" applyAlignment="1">
      <alignment horizontal="center"/>
    </xf>
    <xf numFmtId="164" fontId="12" fillId="0" borderId="19" xfId="2" applyNumberFormat="1" applyFont="1" applyBorder="1" applyAlignment="1">
      <alignment horizontal="center"/>
    </xf>
    <xf numFmtId="10" fontId="3" fillId="0" borderId="13" xfId="2" applyNumberFormat="1" applyFont="1" applyBorder="1" applyAlignment="1">
      <alignment horizontal="center"/>
    </xf>
    <xf numFmtId="164" fontId="12" fillId="0" borderId="25" xfId="2" applyNumberFormat="1" applyFont="1" applyBorder="1" applyAlignment="1">
      <alignment horizontal="center"/>
    </xf>
    <xf numFmtId="9" fontId="12" fillId="0" borderId="12" xfId="2" applyFont="1" applyBorder="1" applyAlignment="1">
      <alignment horizontal="center"/>
    </xf>
    <xf numFmtId="9" fontId="12" fillId="0" borderId="8" xfId="2" applyFont="1" applyBorder="1" applyAlignment="1">
      <alignment horizontal="center"/>
    </xf>
    <xf numFmtId="0" fontId="15" fillId="0" borderId="18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19" xfId="0" applyFont="1" applyBorder="1" applyAlignment="1">
      <alignment vertical="center"/>
    </xf>
    <xf numFmtId="0" fontId="17" fillId="0" borderId="0" xfId="0" applyFont="1"/>
    <xf numFmtId="0" fontId="15" fillId="0" borderId="28" xfId="0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0" fontId="15" fillId="0" borderId="4" xfId="0" applyFont="1" applyBorder="1" applyAlignment="1">
      <alignment horizontal="right" vertical="center"/>
    </xf>
    <xf numFmtId="10" fontId="15" fillId="0" borderId="4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horizontal="right" vertical="center" wrapText="1"/>
    </xf>
    <xf numFmtId="17" fontId="15" fillId="0" borderId="4" xfId="0" applyNumberFormat="1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25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1" fillId="0" borderId="0" xfId="0" applyFont="1"/>
    <xf numFmtId="0" fontId="23" fillId="0" borderId="0" xfId="0" applyFont="1"/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4" fillId="0" borderId="14" xfId="0" applyFont="1" applyBorder="1" applyAlignment="1">
      <alignment vertical="center"/>
    </xf>
    <xf numFmtId="0" fontId="24" fillId="0" borderId="14" xfId="0" applyFont="1" applyBorder="1" applyAlignment="1">
      <alignment horizontal="center" vertical="center" wrapText="1"/>
    </xf>
    <xf numFmtId="0" fontId="21" fillId="0" borderId="14" xfId="0" applyFont="1" applyBorder="1"/>
    <xf numFmtId="165" fontId="21" fillId="0" borderId="14" xfId="0" applyNumberFormat="1" applyFont="1" applyBorder="1" applyAlignment="1">
      <alignment horizontal="center"/>
    </xf>
    <xf numFmtId="0" fontId="21" fillId="0" borderId="9" xfId="0" applyFont="1" applyBorder="1"/>
    <xf numFmtId="0" fontId="24" fillId="3" borderId="14" xfId="0" applyFont="1" applyFill="1" applyBorder="1"/>
    <xf numFmtId="10" fontId="24" fillId="3" borderId="14" xfId="2" applyNumberFormat="1" applyFont="1" applyFill="1" applyBorder="1" applyAlignment="1">
      <alignment horizontal="center"/>
    </xf>
    <xf numFmtId="0" fontId="24" fillId="0" borderId="0" xfId="0" applyFont="1"/>
    <xf numFmtId="0" fontId="21" fillId="0" borderId="14" xfId="0" applyFont="1" applyBorder="1" applyAlignment="1">
      <alignment horizontal="left"/>
    </xf>
    <xf numFmtId="9" fontId="21" fillId="0" borderId="14" xfId="2" applyFont="1" applyBorder="1" applyAlignment="1">
      <alignment horizontal="center"/>
    </xf>
    <xf numFmtId="9" fontId="21" fillId="0" borderId="0" xfId="2" applyFont="1" applyBorder="1" applyAlignment="1">
      <alignment horizontal="center"/>
    </xf>
    <xf numFmtId="10" fontId="21" fillId="0" borderId="14" xfId="2" applyNumberFormat="1" applyFont="1" applyBorder="1" applyAlignment="1">
      <alignment horizontal="center"/>
    </xf>
    <xf numFmtId="10" fontId="21" fillId="0" borderId="0" xfId="2" applyNumberFormat="1" applyFont="1" applyBorder="1" applyAlignment="1">
      <alignment horizontal="center"/>
    </xf>
    <xf numFmtId="0" fontId="24" fillId="0" borderId="14" xfId="0" applyFont="1" applyBorder="1" applyAlignment="1">
      <alignment horizontal="left"/>
    </xf>
    <xf numFmtId="10" fontId="24" fillId="0" borderId="14" xfId="0" applyNumberFormat="1" applyFont="1" applyBorder="1" applyAlignment="1">
      <alignment horizontal="center"/>
    </xf>
    <xf numFmtId="10" fontId="24" fillId="0" borderId="0" xfId="0" applyNumberFormat="1" applyFont="1" applyAlignment="1">
      <alignment horizontal="center"/>
    </xf>
    <xf numFmtId="0" fontId="0" fillId="4" borderId="0" xfId="0" applyFill="1"/>
    <xf numFmtId="0" fontId="10" fillId="0" borderId="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3" fillId="0" borderId="31" xfId="0" applyFont="1" applyBorder="1" applyAlignment="1" applyProtection="1">
      <alignment horizontal="center"/>
      <protection locked="0"/>
    </xf>
    <xf numFmtId="0" fontId="3" fillId="0" borderId="32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0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</cellXfs>
  <cellStyles count="3">
    <cellStyle name="Normal" xfId="0" builtinId="0"/>
    <cellStyle name="Porcentagem" xfId="2" builtinId="5"/>
    <cellStyle name="Vírgula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</xdr:row>
      <xdr:rowOff>0</xdr:rowOff>
    </xdr:from>
    <xdr:to>
      <xdr:col>5</xdr:col>
      <xdr:colOff>542925</xdr:colOff>
      <xdr:row>3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9759085E-E6F8-438C-89F9-D32710A5E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838200"/>
          <a:ext cx="6762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JETOS%20e%20OBRAS\VILAS%20RURAIS\PLANILHA%20REDE%20DE%20DISTRIBUI&#199;&#195;O%20DE%20&#193;GUA%20POT&#193;V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 RECUP MORADIAS"/>
      <sheetName val="CRONOGRAMA FIS. FIN "/>
      <sheetName val="BM 01 - RECUP MORADIAS"/>
    </sheetNames>
    <sheetDataSet>
      <sheetData sheetId="0" refreshError="1">
        <row r="7">
          <cell r="A7" t="str">
            <v>ITEM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2"/>
  <sheetViews>
    <sheetView showGridLines="0" tabSelected="1" view="pageBreakPreview" topLeftCell="A3" zoomScale="87" zoomScaleNormal="75" zoomScaleSheetLayoutView="87" workbookViewId="0">
      <selection activeCell="E10" sqref="E10:E192"/>
    </sheetView>
  </sheetViews>
  <sheetFormatPr defaultRowHeight="12.75" x14ac:dyDescent="0.2"/>
  <cols>
    <col min="1" max="1" width="17.42578125" customWidth="1"/>
    <col min="2" max="2" width="92.7109375" customWidth="1"/>
    <col min="3" max="3" width="9.42578125" customWidth="1"/>
    <col min="4" max="5" width="12.7109375" customWidth="1"/>
    <col min="6" max="7" width="16.7109375" customWidth="1"/>
    <col min="8" max="8" width="16.85546875" customWidth="1"/>
    <col min="9" max="9" width="13.85546875" customWidth="1"/>
  </cols>
  <sheetData>
    <row r="1" spans="1:9" ht="24.75" customHeight="1" x14ac:dyDescent="0.3">
      <c r="A1" s="234" t="s">
        <v>74</v>
      </c>
      <c r="B1" s="235"/>
      <c r="C1" s="235"/>
      <c r="D1" s="235"/>
      <c r="E1" s="235"/>
      <c r="F1" s="235"/>
      <c r="G1" s="235"/>
      <c r="H1" s="235"/>
      <c r="I1" s="1"/>
    </row>
    <row r="2" spans="1:9" ht="21" customHeight="1" x14ac:dyDescent="0.3">
      <c r="A2" s="232" t="s">
        <v>6</v>
      </c>
      <c r="B2" s="233"/>
      <c r="C2" s="233"/>
      <c r="D2" s="233"/>
      <c r="E2" s="233"/>
      <c r="F2" s="233"/>
      <c r="G2" s="233"/>
      <c r="H2" s="233"/>
      <c r="I2" s="1"/>
    </row>
    <row r="3" spans="1:9" ht="26.25" customHeight="1" x14ac:dyDescent="0.25">
      <c r="A3" s="37" t="s">
        <v>151</v>
      </c>
      <c r="B3" s="2"/>
      <c r="C3" s="1"/>
      <c r="D3" s="1"/>
      <c r="E3" s="1"/>
      <c r="F3" s="1"/>
      <c r="G3" s="1"/>
      <c r="H3" s="3"/>
      <c r="I3" s="1"/>
    </row>
    <row r="4" spans="1:9" ht="22.5" customHeight="1" x14ac:dyDescent="0.25">
      <c r="A4" s="37" t="s">
        <v>78</v>
      </c>
      <c r="B4" s="38"/>
      <c r="C4" s="1"/>
      <c r="D4" s="1"/>
      <c r="E4" s="1"/>
      <c r="F4" s="1"/>
      <c r="G4" s="1"/>
      <c r="H4" s="3"/>
      <c r="I4" s="1"/>
    </row>
    <row r="5" spans="1:9" ht="4.7" customHeight="1" x14ac:dyDescent="0.2">
      <c r="A5" s="5"/>
      <c r="B5" s="6"/>
      <c r="C5" s="6"/>
      <c r="D5" s="6"/>
      <c r="E5" s="1"/>
      <c r="F5" s="1"/>
      <c r="G5" s="1"/>
      <c r="H5" s="3"/>
      <c r="I5" s="1"/>
    </row>
    <row r="6" spans="1:9" ht="24" customHeight="1" x14ac:dyDescent="0.25">
      <c r="A6" s="93" t="s">
        <v>412</v>
      </c>
      <c r="B6" s="94"/>
      <c r="C6" s="4"/>
      <c r="D6" s="4"/>
      <c r="E6" s="4"/>
      <c r="F6" s="4"/>
      <c r="G6" s="4"/>
      <c r="H6" s="4"/>
    </row>
    <row r="7" spans="1:9" ht="21.75" customHeight="1" x14ac:dyDescent="0.2">
      <c r="A7" s="26" t="s">
        <v>9</v>
      </c>
      <c r="B7" s="39" t="s">
        <v>0</v>
      </c>
      <c r="C7" s="39" t="s">
        <v>1</v>
      </c>
      <c r="D7" s="39" t="s">
        <v>2</v>
      </c>
      <c r="E7" s="40" t="s">
        <v>4</v>
      </c>
      <c r="F7" s="40" t="s">
        <v>4</v>
      </c>
      <c r="G7" s="40" t="s">
        <v>3</v>
      </c>
      <c r="H7" s="40" t="s">
        <v>3</v>
      </c>
      <c r="I7" s="19"/>
    </row>
    <row r="8" spans="1:9" ht="28.5" customHeight="1" x14ac:dyDescent="0.2">
      <c r="A8" s="102"/>
      <c r="B8" s="111"/>
      <c r="C8" s="33"/>
      <c r="D8" s="92"/>
      <c r="E8" s="39" t="s">
        <v>79</v>
      </c>
      <c r="F8" s="39" t="s">
        <v>80</v>
      </c>
      <c r="G8" s="39" t="s">
        <v>79</v>
      </c>
      <c r="H8" s="39" t="s">
        <v>80</v>
      </c>
      <c r="I8" s="20"/>
    </row>
    <row r="9" spans="1:9" ht="28.5" customHeight="1" x14ac:dyDescent="0.2">
      <c r="A9" s="116" t="s">
        <v>13</v>
      </c>
      <c r="B9" s="117" t="s">
        <v>7</v>
      </c>
      <c r="C9" s="108"/>
      <c r="D9" s="118"/>
      <c r="E9" s="119"/>
      <c r="F9" s="119"/>
      <c r="G9" s="119"/>
      <c r="H9" s="119"/>
      <c r="I9" s="20"/>
    </row>
    <row r="10" spans="1:9" ht="30" x14ac:dyDescent="0.2">
      <c r="A10" s="31" t="s">
        <v>81</v>
      </c>
      <c r="B10" s="32" t="s">
        <v>43</v>
      </c>
      <c r="C10" s="95" t="s">
        <v>12</v>
      </c>
      <c r="D10" s="27">
        <v>4</v>
      </c>
      <c r="E10" s="28"/>
      <c r="F10" s="28">
        <f>E10*1.2637</f>
        <v>0</v>
      </c>
      <c r="G10" s="28">
        <f>E10*D10</f>
        <v>0</v>
      </c>
      <c r="H10" s="29">
        <f>F10*D10</f>
        <v>0</v>
      </c>
      <c r="I10" s="22"/>
    </row>
    <row r="11" spans="1:9" ht="30" x14ac:dyDescent="0.2">
      <c r="A11" s="31" t="s">
        <v>497</v>
      </c>
      <c r="B11" s="32" t="s">
        <v>44</v>
      </c>
      <c r="C11" s="95" t="s">
        <v>12</v>
      </c>
      <c r="D11" s="27">
        <v>1.5</v>
      </c>
      <c r="E11" s="28"/>
      <c r="F11" s="28">
        <f t="shared" ref="F11:F74" si="0">E11*1.2637</f>
        <v>0</v>
      </c>
      <c r="G11" s="28">
        <f t="shared" ref="G11:G12" si="1">E11*D11</f>
        <v>0</v>
      </c>
      <c r="H11" s="29">
        <f t="shared" ref="H11:H74" si="2">F11*D11</f>
        <v>0</v>
      </c>
      <c r="I11" s="22"/>
    </row>
    <row r="12" spans="1:9" ht="45" x14ac:dyDescent="0.2">
      <c r="A12" s="97" t="s">
        <v>82</v>
      </c>
      <c r="B12" s="98" t="s">
        <v>83</v>
      </c>
      <c r="C12" s="33" t="s">
        <v>21</v>
      </c>
      <c r="D12" s="27">
        <v>1</v>
      </c>
      <c r="E12" s="28"/>
      <c r="F12" s="28">
        <f t="shared" si="0"/>
        <v>0</v>
      </c>
      <c r="G12" s="28">
        <f t="shared" si="1"/>
        <v>0</v>
      </c>
      <c r="H12" s="29">
        <f t="shared" si="2"/>
        <v>0</v>
      </c>
      <c r="I12" s="22"/>
    </row>
    <row r="13" spans="1:9" ht="15.75" x14ac:dyDescent="0.2">
      <c r="A13" s="33"/>
      <c r="B13" s="114" t="s">
        <v>5</v>
      </c>
      <c r="C13" s="33"/>
      <c r="D13" s="29"/>
      <c r="E13" s="30"/>
      <c r="F13" s="28"/>
      <c r="G13" s="28"/>
      <c r="H13" s="29">
        <f>SUM(H10:H12)</f>
        <v>0</v>
      </c>
      <c r="I13" s="21"/>
    </row>
    <row r="14" spans="1:9" ht="20.25" x14ac:dyDescent="0.2">
      <c r="A14" s="108"/>
      <c r="B14" s="100" t="s">
        <v>84</v>
      </c>
      <c r="C14" s="108"/>
      <c r="D14" s="109"/>
      <c r="E14" s="110"/>
      <c r="F14" s="155"/>
      <c r="G14" s="155"/>
      <c r="H14" s="109"/>
      <c r="I14" s="21"/>
    </row>
    <row r="15" spans="1:9" ht="18" x14ac:dyDescent="0.2">
      <c r="A15" s="102" t="s">
        <v>14</v>
      </c>
      <c r="B15" s="99" t="s">
        <v>10</v>
      </c>
      <c r="C15" s="33"/>
      <c r="D15" s="29"/>
      <c r="E15" s="30"/>
      <c r="F15" s="28"/>
      <c r="G15" s="28"/>
      <c r="H15" s="29"/>
      <c r="I15" s="22"/>
    </row>
    <row r="16" spans="1:9" ht="30" x14ac:dyDescent="0.2">
      <c r="A16" s="31" t="s">
        <v>498</v>
      </c>
      <c r="B16" s="32" t="s">
        <v>45</v>
      </c>
      <c r="C16" s="33" t="s">
        <v>20</v>
      </c>
      <c r="D16" s="29">
        <v>9.7200000000000006</v>
      </c>
      <c r="E16" s="30"/>
      <c r="F16" s="28">
        <f t="shared" si="0"/>
        <v>0</v>
      </c>
      <c r="G16" s="28">
        <f t="shared" ref="G16:G79" si="3">E16*D16</f>
        <v>0</v>
      </c>
      <c r="H16" s="29">
        <f t="shared" si="2"/>
        <v>0</v>
      </c>
      <c r="I16" s="22"/>
    </row>
    <row r="17" spans="1:9" ht="30" x14ac:dyDescent="0.2">
      <c r="A17" s="101" t="s">
        <v>415</v>
      </c>
      <c r="B17" s="34" t="s">
        <v>85</v>
      </c>
      <c r="C17" s="33" t="s">
        <v>20</v>
      </c>
      <c r="D17" s="29">
        <v>5.83</v>
      </c>
      <c r="E17" s="30"/>
      <c r="F17" s="28">
        <f t="shared" si="0"/>
        <v>0</v>
      </c>
      <c r="G17" s="28">
        <f t="shared" si="3"/>
        <v>0</v>
      </c>
      <c r="H17" s="29">
        <f t="shared" si="2"/>
        <v>0</v>
      </c>
      <c r="I17" s="22"/>
    </row>
    <row r="18" spans="1:9" ht="45" x14ac:dyDescent="0.2">
      <c r="A18" s="101" t="s">
        <v>416</v>
      </c>
      <c r="B18" s="34" t="s">
        <v>46</v>
      </c>
      <c r="C18" s="33" t="s">
        <v>20</v>
      </c>
      <c r="D18" s="29">
        <v>9.01</v>
      </c>
      <c r="E18" s="30"/>
      <c r="F18" s="28">
        <f t="shared" si="0"/>
        <v>0</v>
      </c>
      <c r="G18" s="28">
        <f t="shared" si="3"/>
        <v>0</v>
      </c>
      <c r="H18" s="29">
        <f t="shared" si="2"/>
        <v>0</v>
      </c>
      <c r="I18" s="22"/>
    </row>
    <row r="19" spans="1:9" ht="15" x14ac:dyDescent="0.2">
      <c r="A19" s="101" t="s">
        <v>417</v>
      </c>
      <c r="B19" s="34" t="s">
        <v>86</v>
      </c>
      <c r="C19" s="33" t="s">
        <v>20</v>
      </c>
      <c r="D19" s="29">
        <v>9.01</v>
      </c>
      <c r="E19" s="30"/>
      <c r="F19" s="28">
        <f t="shared" si="0"/>
        <v>0</v>
      </c>
      <c r="G19" s="28">
        <f t="shared" si="3"/>
        <v>0</v>
      </c>
      <c r="H19" s="29">
        <f t="shared" si="2"/>
        <v>0</v>
      </c>
      <c r="I19" s="22"/>
    </row>
    <row r="20" spans="1:9" ht="15.75" x14ac:dyDescent="0.2">
      <c r="A20" s="33"/>
      <c r="B20" s="114" t="s">
        <v>5</v>
      </c>
      <c r="C20" s="33"/>
      <c r="D20" s="35"/>
      <c r="E20" s="30"/>
      <c r="F20" s="28"/>
      <c r="G20" s="28"/>
      <c r="H20" s="29">
        <f>SUM(H16:H19)</f>
        <v>0</v>
      </c>
      <c r="I20" s="21"/>
    </row>
    <row r="21" spans="1:9" ht="18" x14ac:dyDescent="0.2">
      <c r="A21" s="102" t="s">
        <v>15</v>
      </c>
      <c r="B21" s="99" t="s">
        <v>38</v>
      </c>
      <c r="C21" s="33"/>
      <c r="D21" s="35"/>
      <c r="E21" s="30"/>
      <c r="F21" s="28"/>
      <c r="G21" s="28"/>
      <c r="H21" s="29"/>
      <c r="I21" s="21"/>
    </row>
    <row r="22" spans="1:9" ht="18" x14ac:dyDescent="0.2">
      <c r="A22" s="102" t="s">
        <v>87</v>
      </c>
      <c r="B22" s="99" t="s">
        <v>88</v>
      </c>
      <c r="C22" s="33"/>
      <c r="D22" s="35"/>
      <c r="E22" s="30"/>
      <c r="F22" s="28"/>
      <c r="G22" s="28"/>
      <c r="H22" s="29"/>
      <c r="I22" s="21"/>
    </row>
    <row r="23" spans="1:9" ht="45" x14ac:dyDescent="0.2">
      <c r="A23" s="31" t="s">
        <v>418</v>
      </c>
      <c r="B23" s="34" t="s">
        <v>90</v>
      </c>
      <c r="C23" s="33" t="s">
        <v>20</v>
      </c>
      <c r="D23" s="35">
        <v>3.89</v>
      </c>
      <c r="E23" s="30"/>
      <c r="F23" s="28">
        <f t="shared" si="0"/>
        <v>0</v>
      </c>
      <c r="G23" s="28">
        <f t="shared" si="3"/>
        <v>0</v>
      </c>
      <c r="H23" s="29">
        <f t="shared" si="2"/>
        <v>0</v>
      </c>
      <c r="I23" s="21"/>
    </row>
    <row r="24" spans="1:9" ht="60" x14ac:dyDescent="0.2">
      <c r="A24" s="101" t="s">
        <v>419</v>
      </c>
      <c r="B24" s="34" t="s">
        <v>95</v>
      </c>
      <c r="C24" s="33" t="s">
        <v>91</v>
      </c>
      <c r="D24" s="35">
        <v>47.74</v>
      </c>
      <c r="E24" s="30"/>
      <c r="F24" s="28">
        <f t="shared" si="0"/>
        <v>0</v>
      </c>
      <c r="G24" s="28">
        <f t="shared" si="3"/>
        <v>0</v>
      </c>
      <c r="H24" s="29">
        <f t="shared" si="2"/>
        <v>0</v>
      </c>
      <c r="I24" s="21"/>
    </row>
    <row r="25" spans="1:9" ht="18" x14ac:dyDescent="0.2">
      <c r="A25" s="102" t="s">
        <v>92</v>
      </c>
      <c r="B25" s="99" t="s">
        <v>93</v>
      </c>
      <c r="C25" s="33"/>
      <c r="D25" s="35"/>
      <c r="E25" s="30"/>
      <c r="F25" s="28"/>
      <c r="G25" s="28"/>
      <c r="H25" s="29"/>
      <c r="I25" s="21"/>
    </row>
    <row r="26" spans="1:9" ht="45" x14ac:dyDescent="0.2">
      <c r="A26" s="31" t="s">
        <v>418</v>
      </c>
      <c r="B26" s="34" t="s">
        <v>90</v>
      </c>
      <c r="C26" s="33" t="s">
        <v>20</v>
      </c>
      <c r="D26" s="35">
        <v>0.96</v>
      </c>
      <c r="E26" s="30"/>
      <c r="F26" s="28">
        <f t="shared" si="0"/>
        <v>0</v>
      </c>
      <c r="G26" s="28">
        <f t="shared" si="3"/>
        <v>0</v>
      </c>
      <c r="H26" s="29">
        <f t="shared" si="2"/>
        <v>0</v>
      </c>
      <c r="I26" s="21"/>
    </row>
    <row r="27" spans="1:9" ht="60" x14ac:dyDescent="0.2">
      <c r="A27" s="101" t="s">
        <v>419</v>
      </c>
      <c r="B27" s="34" t="s">
        <v>96</v>
      </c>
      <c r="C27" s="33" t="s">
        <v>91</v>
      </c>
      <c r="D27" s="35">
        <v>161.28</v>
      </c>
      <c r="E27" s="30"/>
      <c r="F27" s="28">
        <f t="shared" si="0"/>
        <v>0</v>
      </c>
      <c r="G27" s="28">
        <f t="shared" si="3"/>
        <v>0</v>
      </c>
      <c r="H27" s="29">
        <f t="shared" si="2"/>
        <v>0</v>
      </c>
      <c r="I27" s="21"/>
    </row>
    <row r="28" spans="1:9" ht="75" x14ac:dyDescent="0.2">
      <c r="A28" s="101" t="s">
        <v>420</v>
      </c>
      <c r="B28" s="34" t="s">
        <v>94</v>
      </c>
      <c r="C28" s="33" t="s">
        <v>91</v>
      </c>
      <c r="D28" s="35">
        <v>24.64</v>
      </c>
      <c r="E28" s="30"/>
      <c r="F28" s="28">
        <f t="shared" si="0"/>
        <v>0</v>
      </c>
      <c r="G28" s="28">
        <f t="shared" si="3"/>
        <v>0</v>
      </c>
      <c r="H28" s="29">
        <f t="shared" si="2"/>
        <v>0</v>
      </c>
      <c r="I28" s="21"/>
    </row>
    <row r="29" spans="1:9" ht="45" x14ac:dyDescent="0.2">
      <c r="A29" s="101" t="s">
        <v>421</v>
      </c>
      <c r="B29" s="34" t="s">
        <v>97</v>
      </c>
      <c r="C29" s="33" t="s">
        <v>12</v>
      </c>
      <c r="D29" s="35">
        <v>14.4</v>
      </c>
      <c r="E29" s="30"/>
      <c r="F29" s="28">
        <f t="shared" si="0"/>
        <v>0</v>
      </c>
      <c r="G29" s="28">
        <f t="shared" si="3"/>
        <v>0</v>
      </c>
      <c r="H29" s="29">
        <f t="shared" si="2"/>
        <v>0</v>
      </c>
      <c r="I29" s="21"/>
    </row>
    <row r="30" spans="1:9" ht="18" x14ac:dyDescent="0.2">
      <c r="A30" s="102" t="s">
        <v>98</v>
      </c>
      <c r="B30" s="99" t="s">
        <v>99</v>
      </c>
      <c r="C30" s="33"/>
      <c r="D30" s="35"/>
      <c r="E30" s="30"/>
      <c r="F30" s="28"/>
      <c r="G30" s="28"/>
      <c r="H30" s="29"/>
      <c r="I30" s="21"/>
    </row>
    <row r="31" spans="1:9" ht="45" x14ac:dyDescent="0.2">
      <c r="A31" s="31" t="s">
        <v>418</v>
      </c>
      <c r="B31" s="34" t="s">
        <v>90</v>
      </c>
      <c r="C31" s="33" t="s">
        <v>20</v>
      </c>
      <c r="D31" s="35">
        <v>2.08</v>
      </c>
      <c r="E31" s="30"/>
      <c r="F31" s="28">
        <f t="shared" si="0"/>
        <v>0</v>
      </c>
      <c r="G31" s="28">
        <f t="shared" si="3"/>
        <v>0</v>
      </c>
      <c r="H31" s="29">
        <f t="shared" si="2"/>
        <v>0</v>
      </c>
      <c r="I31" s="21"/>
    </row>
    <row r="32" spans="1:9" ht="60" x14ac:dyDescent="0.2">
      <c r="A32" s="101" t="s">
        <v>419</v>
      </c>
      <c r="B32" s="34" t="s">
        <v>95</v>
      </c>
      <c r="C32" s="33" t="s">
        <v>91</v>
      </c>
      <c r="D32" s="35">
        <v>107.87</v>
      </c>
      <c r="E32" s="30"/>
      <c r="F32" s="28">
        <f t="shared" si="0"/>
        <v>0</v>
      </c>
      <c r="G32" s="28">
        <f t="shared" si="3"/>
        <v>0</v>
      </c>
      <c r="H32" s="29">
        <f t="shared" si="2"/>
        <v>0</v>
      </c>
      <c r="I32" s="21"/>
    </row>
    <row r="33" spans="1:9" ht="75" x14ac:dyDescent="0.2">
      <c r="A33" s="101" t="s">
        <v>420</v>
      </c>
      <c r="B33" s="34" t="s">
        <v>94</v>
      </c>
      <c r="C33" s="33" t="s">
        <v>91</v>
      </c>
      <c r="D33" s="35">
        <v>33.99</v>
      </c>
      <c r="E33" s="30"/>
      <c r="F33" s="28">
        <f t="shared" si="0"/>
        <v>0</v>
      </c>
      <c r="G33" s="28">
        <f t="shared" si="3"/>
        <v>0</v>
      </c>
      <c r="H33" s="29">
        <f t="shared" si="2"/>
        <v>0</v>
      </c>
      <c r="I33" s="21"/>
    </row>
    <row r="34" spans="1:9" ht="45" x14ac:dyDescent="0.2">
      <c r="A34" s="101" t="s">
        <v>421</v>
      </c>
      <c r="B34" s="34" t="s">
        <v>97</v>
      </c>
      <c r="C34" s="33" t="s">
        <v>12</v>
      </c>
      <c r="D34" s="35">
        <v>34.58</v>
      </c>
      <c r="E34" s="30"/>
      <c r="F34" s="28">
        <f t="shared" si="0"/>
        <v>0</v>
      </c>
      <c r="G34" s="28">
        <f t="shared" si="3"/>
        <v>0</v>
      </c>
      <c r="H34" s="29">
        <f t="shared" si="2"/>
        <v>0</v>
      </c>
      <c r="I34" s="21"/>
    </row>
    <row r="35" spans="1:9" ht="18" x14ac:dyDescent="0.2">
      <c r="A35" s="102" t="s">
        <v>100</v>
      </c>
      <c r="B35" s="99" t="s">
        <v>101</v>
      </c>
      <c r="C35" s="33"/>
      <c r="D35" s="35"/>
      <c r="E35" s="30"/>
      <c r="F35" s="28"/>
      <c r="G35" s="28"/>
      <c r="H35" s="29"/>
      <c r="I35" s="21"/>
    </row>
    <row r="36" spans="1:9" ht="45" x14ac:dyDescent="0.2">
      <c r="A36" s="31" t="s">
        <v>418</v>
      </c>
      <c r="B36" s="34" t="s">
        <v>90</v>
      </c>
      <c r="C36" s="33" t="s">
        <v>20</v>
      </c>
      <c r="D36" s="35">
        <v>4.93</v>
      </c>
      <c r="E36" s="30"/>
      <c r="F36" s="28">
        <f t="shared" si="0"/>
        <v>0</v>
      </c>
      <c r="G36" s="28">
        <f t="shared" si="3"/>
        <v>0</v>
      </c>
      <c r="H36" s="29">
        <f t="shared" si="2"/>
        <v>0</v>
      </c>
      <c r="I36" s="21"/>
    </row>
    <row r="37" spans="1:9" ht="60" x14ac:dyDescent="0.2">
      <c r="A37" s="101" t="s">
        <v>422</v>
      </c>
      <c r="B37" s="34" t="s">
        <v>102</v>
      </c>
      <c r="C37" s="33" t="s">
        <v>91</v>
      </c>
      <c r="D37" s="35">
        <v>37.799999999999997</v>
      </c>
      <c r="E37" s="30"/>
      <c r="F37" s="28">
        <f t="shared" si="0"/>
        <v>0</v>
      </c>
      <c r="G37" s="28">
        <f t="shared" si="3"/>
        <v>0</v>
      </c>
      <c r="H37" s="29">
        <f t="shared" si="2"/>
        <v>0</v>
      </c>
      <c r="I37" s="21"/>
    </row>
    <row r="38" spans="1:9" ht="75" x14ac:dyDescent="0.2">
      <c r="A38" s="101" t="s">
        <v>420</v>
      </c>
      <c r="B38" s="34" t="s">
        <v>103</v>
      </c>
      <c r="C38" s="33" t="s">
        <v>91</v>
      </c>
      <c r="D38" s="35">
        <v>91.99</v>
      </c>
      <c r="E38" s="30"/>
      <c r="F38" s="28">
        <f t="shared" si="0"/>
        <v>0</v>
      </c>
      <c r="G38" s="28">
        <f t="shared" si="3"/>
        <v>0</v>
      </c>
      <c r="H38" s="29">
        <f t="shared" si="2"/>
        <v>0</v>
      </c>
      <c r="I38" s="21"/>
    </row>
    <row r="39" spans="1:9" ht="18" x14ac:dyDescent="0.2">
      <c r="A39" s="102" t="s">
        <v>104</v>
      </c>
      <c r="B39" s="99" t="s">
        <v>105</v>
      </c>
      <c r="C39" s="33"/>
      <c r="D39" s="35"/>
      <c r="E39" s="30"/>
      <c r="F39" s="28"/>
      <c r="G39" s="28"/>
      <c r="H39" s="29"/>
      <c r="I39" s="21"/>
    </row>
    <row r="40" spans="1:9" ht="45" x14ac:dyDescent="0.2">
      <c r="A40" s="31" t="s">
        <v>418</v>
      </c>
      <c r="B40" s="34" t="s">
        <v>90</v>
      </c>
      <c r="C40" s="33" t="s">
        <v>20</v>
      </c>
      <c r="D40" s="35">
        <v>1.38</v>
      </c>
      <c r="E40" s="30"/>
      <c r="F40" s="28">
        <f t="shared" si="0"/>
        <v>0</v>
      </c>
      <c r="G40" s="28">
        <f t="shared" si="3"/>
        <v>0</v>
      </c>
      <c r="H40" s="29">
        <f t="shared" si="2"/>
        <v>0</v>
      </c>
      <c r="I40" s="21"/>
    </row>
    <row r="41" spans="1:9" ht="60" x14ac:dyDescent="0.2">
      <c r="A41" s="101" t="s">
        <v>419</v>
      </c>
      <c r="B41" s="34" t="s">
        <v>95</v>
      </c>
      <c r="C41" s="33" t="s">
        <v>91</v>
      </c>
      <c r="D41" s="35">
        <v>89.9</v>
      </c>
      <c r="E41" s="30"/>
      <c r="F41" s="28">
        <f t="shared" si="0"/>
        <v>0</v>
      </c>
      <c r="G41" s="28">
        <f t="shared" si="3"/>
        <v>0</v>
      </c>
      <c r="H41" s="29">
        <f t="shared" si="2"/>
        <v>0</v>
      </c>
      <c r="I41" s="21"/>
    </row>
    <row r="42" spans="1:9" ht="75" x14ac:dyDescent="0.2">
      <c r="A42" s="101" t="s">
        <v>420</v>
      </c>
      <c r="B42" s="34" t="s">
        <v>94</v>
      </c>
      <c r="C42" s="33" t="s">
        <v>91</v>
      </c>
      <c r="D42" s="35">
        <v>31.84</v>
      </c>
      <c r="E42" s="30"/>
      <c r="F42" s="28">
        <f t="shared" si="0"/>
        <v>0</v>
      </c>
      <c r="G42" s="28">
        <f t="shared" si="3"/>
        <v>0</v>
      </c>
      <c r="H42" s="29">
        <f t="shared" si="2"/>
        <v>0</v>
      </c>
      <c r="I42" s="21"/>
    </row>
    <row r="43" spans="1:9" ht="18" x14ac:dyDescent="0.2">
      <c r="A43" s="102" t="s">
        <v>106</v>
      </c>
      <c r="B43" s="99" t="s">
        <v>107</v>
      </c>
      <c r="C43" s="33"/>
      <c r="D43" s="35"/>
      <c r="E43" s="30"/>
      <c r="F43" s="28"/>
      <c r="G43" s="28"/>
      <c r="H43" s="29"/>
      <c r="I43" s="21"/>
    </row>
    <row r="44" spans="1:9" ht="45" x14ac:dyDescent="0.2">
      <c r="A44" s="31" t="s">
        <v>89</v>
      </c>
      <c r="B44" s="34" t="s">
        <v>90</v>
      </c>
      <c r="C44" s="33" t="s">
        <v>20</v>
      </c>
      <c r="D44" s="35">
        <v>5.64</v>
      </c>
      <c r="E44" s="30"/>
      <c r="F44" s="28">
        <f t="shared" si="0"/>
        <v>0</v>
      </c>
      <c r="G44" s="28">
        <f t="shared" si="3"/>
        <v>0</v>
      </c>
      <c r="H44" s="29">
        <f t="shared" si="2"/>
        <v>0</v>
      </c>
      <c r="I44" s="21"/>
    </row>
    <row r="45" spans="1:9" ht="60" x14ac:dyDescent="0.2">
      <c r="A45" s="101" t="s">
        <v>422</v>
      </c>
      <c r="B45" s="34" t="s">
        <v>102</v>
      </c>
      <c r="C45" s="33" t="s">
        <v>91</v>
      </c>
      <c r="D45" s="35">
        <v>123.95</v>
      </c>
      <c r="E45" s="30"/>
      <c r="F45" s="28">
        <f t="shared" si="0"/>
        <v>0</v>
      </c>
      <c r="G45" s="28">
        <f t="shared" si="3"/>
        <v>0</v>
      </c>
      <c r="H45" s="29">
        <f t="shared" si="2"/>
        <v>0</v>
      </c>
      <c r="I45" s="21"/>
    </row>
    <row r="46" spans="1:9" ht="75" x14ac:dyDescent="0.2">
      <c r="A46" s="101" t="s">
        <v>420</v>
      </c>
      <c r="B46" s="34" t="s">
        <v>103</v>
      </c>
      <c r="C46" s="33" t="s">
        <v>91</v>
      </c>
      <c r="D46" s="35">
        <v>105.28</v>
      </c>
      <c r="E46" s="30"/>
      <c r="F46" s="28">
        <f t="shared" si="0"/>
        <v>0</v>
      </c>
      <c r="G46" s="28">
        <f t="shared" si="3"/>
        <v>0</v>
      </c>
      <c r="H46" s="29">
        <f t="shared" si="2"/>
        <v>0</v>
      </c>
      <c r="I46" s="21"/>
    </row>
    <row r="47" spans="1:9" ht="45" x14ac:dyDescent="0.2">
      <c r="A47" s="101" t="s">
        <v>421</v>
      </c>
      <c r="B47" s="34" t="s">
        <v>97</v>
      </c>
      <c r="C47" s="33" t="s">
        <v>12</v>
      </c>
      <c r="D47" s="35">
        <v>56.42</v>
      </c>
      <c r="E47" s="30"/>
      <c r="F47" s="28">
        <f t="shared" si="0"/>
        <v>0</v>
      </c>
      <c r="G47" s="28">
        <f t="shared" si="3"/>
        <v>0</v>
      </c>
      <c r="H47" s="29">
        <f t="shared" si="2"/>
        <v>0</v>
      </c>
      <c r="I47" s="21"/>
    </row>
    <row r="48" spans="1:9" ht="18" x14ac:dyDescent="0.2">
      <c r="A48" s="102" t="s">
        <v>109</v>
      </c>
      <c r="B48" s="99" t="s">
        <v>110</v>
      </c>
      <c r="C48" s="33"/>
      <c r="D48" s="35"/>
      <c r="E48" s="30"/>
      <c r="F48" s="28"/>
      <c r="G48" s="28"/>
      <c r="H48" s="29"/>
      <c r="I48" s="21"/>
    </row>
    <row r="49" spans="1:9" ht="45" x14ac:dyDescent="0.2">
      <c r="A49" s="31" t="s">
        <v>418</v>
      </c>
      <c r="B49" s="34" t="s">
        <v>90</v>
      </c>
      <c r="C49" s="33" t="s">
        <v>20</v>
      </c>
      <c r="D49" s="35">
        <v>0.15</v>
      </c>
      <c r="E49" s="30"/>
      <c r="F49" s="28">
        <f t="shared" si="0"/>
        <v>0</v>
      </c>
      <c r="G49" s="28">
        <f t="shared" si="3"/>
        <v>0</v>
      </c>
      <c r="H49" s="29">
        <f t="shared" si="2"/>
        <v>0</v>
      </c>
      <c r="I49" s="21"/>
    </row>
    <row r="50" spans="1:9" ht="60" x14ac:dyDescent="0.2">
      <c r="A50" s="101" t="s">
        <v>422</v>
      </c>
      <c r="B50" s="34" t="s">
        <v>111</v>
      </c>
      <c r="C50" s="33" t="s">
        <v>91</v>
      </c>
      <c r="D50" s="35">
        <v>10</v>
      </c>
      <c r="E50" s="30"/>
      <c r="F50" s="28">
        <f t="shared" si="0"/>
        <v>0</v>
      </c>
      <c r="G50" s="28">
        <f t="shared" si="3"/>
        <v>0</v>
      </c>
      <c r="H50" s="29">
        <f t="shared" si="2"/>
        <v>0</v>
      </c>
      <c r="I50" s="21"/>
    </row>
    <row r="51" spans="1:9" ht="75" x14ac:dyDescent="0.2">
      <c r="A51" s="101" t="s">
        <v>420</v>
      </c>
      <c r="B51" s="34" t="s">
        <v>112</v>
      </c>
      <c r="C51" s="33" t="s">
        <v>91</v>
      </c>
      <c r="D51" s="35">
        <v>3.64</v>
      </c>
      <c r="E51" s="30"/>
      <c r="F51" s="28">
        <f t="shared" si="0"/>
        <v>0</v>
      </c>
      <c r="G51" s="28">
        <f t="shared" si="3"/>
        <v>0</v>
      </c>
      <c r="H51" s="29">
        <f t="shared" si="2"/>
        <v>0</v>
      </c>
      <c r="I51" s="21"/>
    </row>
    <row r="52" spans="1:9" ht="18" x14ac:dyDescent="0.2">
      <c r="A52" s="102" t="s">
        <v>114</v>
      </c>
      <c r="B52" s="99" t="s">
        <v>113</v>
      </c>
      <c r="C52" s="33"/>
      <c r="D52" s="35"/>
      <c r="E52" s="30"/>
      <c r="F52" s="28"/>
      <c r="G52" s="28"/>
      <c r="H52" s="29"/>
      <c r="I52" s="21"/>
    </row>
    <row r="53" spans="1:9" ht="45" x14ac:dyDescent="0.2">
      <c r="A53" s="31" t="s">
        <v>418</v>
      </c>
      <c r="B53" s="34" t="s">
        <v>90</v>
      </c>
      <c r="C53" s="33" t="s">
        <v>20</v>
      </c>
      <c r="D53" s="35">
        <v>0.31</v>
      </c>
      <c r="E53" s="30"/>
      <c r="F53" s="28">
        <f t="shared" si="0"/>
        <v>0</v>
      </c>
      <c r="G53" s="28">
        <f t="shared" si="3"/>
        <v>0</v>
      </c>
      <c r="H53" s="29">
        <f t="shared" si="2"/>
        <v>0</v>
      </c>
      <c r="I53" s="21"/>
    </row>
    <row r="54" spans="1:9" ht="60" x14ac:dyDescent="0.2">
      <c r="A54" s="101" t="s">
        <v>422</v>
      </c>
      <c r="B54" s="34" t="s">
        <v>111</v>
      </c>
      <c r="C54" s="33" t="s">
        <v>91</v>
      </c>
      <c r="D54" s="35">
        <v>30.6</v>
      </c>
      <c r="E54" s="30"/>
      <c r="F54" s="28">
        <f t="shared" si="0"/>
        <v>0</v>
      </c>
      <c r="G54" s="28">
        <f t="shared" si="3"/>
        <v>0</v>
      </c>
      <c r="H54" s="29">
        <f t="shared" si="2"/>
        <v>0</v>
      </c>
      <c r="I54" s="21"/>
    </row>
    <row r="55" spans="1:9" ht="75" x14ac:dyDescent="0.2">
      <c r="A55" s="101" t="s">
        <v>420</v>
      </c>
      <c r="B55" s="34" t="s">
        <v>112</v>
      </c>
      <c r="C55" s="33" t="s">
        <v>91</v>
      </c>
      <c r="D55" s="35">
        <v>5.14</v>
      </c>
      <c r="E55" s="30"/>
      <c r="F55" s="28">
        <f t="shared" si="0"/>
        <v>0</v>
      </c>
      <c r="G55" s="28">
        <f t="shared" si="3"/>
        <v>0</v>
      </c>
      <c r="H55" s="29">
        <f t="shared" si="2"/>
        <v>0</v>
      </c>
      <c r="I55" s="21"/>
    </row>
    <row r="56" spans="1:9" ht="18" x14ac:dyDescent="0.2">
      <c r="A56" s="102" t="s">
        <v>115</v>
      </c>
      <c r="B56" s="99" t="s">
        <v>116</v>
      </c>
      <c r="C56" s="33"/>
      <c r="D56" s="35"/>
      <c r="E56" s="30"/>
      <c r="F56" s="28"/>
      <c r="G56" s="28"/>
      <c r="H56" s="29"/>
      <c r="I56" s="21"/>
    </row>
    <row r="57" spans="1:9" ht="30" x14ac:dyDescent="0.2">
      <c r="A57" s="31" t="s">
        <v>423</v>
      </c>
      <c r="B57" s="34" t="s">
        <v>42</v>
      </c>
      <c r="C57" s="33" t="s">
        <v>20</v>
      </c>
      <c r="D57" s="35">
        <v>0.08</v>
      </c>
      <c r="E57" s="30"/>
      <c r="F57" s="28">
        <f t="shared" si="0"/>
        <v>0</v>
      </c>
      <c r="G57" s="28">
        <f t="shared" si="3"/>
        <v>0</v>
      </c>
      <c r="H57" s="29">
        <f t="shared" si="2"/>
        <v>0</v>
      </c>
      <c r="I57" s="21"/>
    </row>
    <row r="58" spans="1:9" ht="15.75" x14ac:dyDescent="0.2">
      <c r="A58" s="26"/>
      <c r="B58" s="114" t="s">
        <v>5</v>
      </c>
      <c r="C58" s="33"/>
      <c r="D58" s="35"/>
      <c r="E58" s="30"/>
      <c r="F58" s="28"/>
      <c r="G58" s="28"/>
      <c r="H58" s="29">
        <f>SUM(H23:H57)</f>
        <v>0</v>
      </c>
      <c r="I58" s="21"/>
    </row>
    <row r="59" spans="1:9" ht="18" x14ac:dyDescent="0.2">
      <c r="A59" s="103" t="s">
        <v>17</v>
      </c>
      <c r="B59" s="99" t="s">
        <v>39</v>
      </c>
      <c r="C59" s="33"/>
      <c r="D59" s="35"/>
      <c r="E59" s="30"/>
      <c r="F59" s="28"/>
      <c r="G59" s="28"/>
      <c r="H59" s="29"/>
      <c r="I59" s="21"/>
    </row>
    <row r="60" spans="1:9" ht="18" x14ac:dyDescent="0.2">
      <c r="A60" s="103" t="s">
        <v>117</v>
      </c>
      <c r="B60" s="99" t="s">
        <v>118</v>
      </c>
      <c r="C60" s="33"/>
      <c r="D60" s="35"/>
      <c r="E60" s="30"/>
      <c r="F60" s="28"/>
      <c r="G60" s="28"/>
      <c r="H60" s="29"/>
      <c r="I60" s="21"/>
    </row>
    <row r="61" spans="1:9" ht="60" x14ac:dyDescent="0.2">
      <c r="A61" s="31" t="s">
        <v>499</v>
      </c>
      <c r="B61" s="34" t="s">
        <v>77</v>
      </c>
      <c r="C61" s="33" t="s">
        <v>12</v>
      </c>
      <c r="D61" s="35">
        <v>116.14</v>
      </c>
      <c r="E61" s="30"/>
      <c r="F61" s="28">
        <f t="shared" si="0"/>
        <v>0</v>
      </c>
      <c r="G61" s="28">
        <f t="shared" si="3"/>
        <v>0</v>
      </c>
      <c r="H61" s="29">
        <f t="shared" si="2"/>
        <v>0</v>
      </c>
      <c r="I61" s="22"/>
    </row>
    <row r="62" spans="1:9" ht="18" x14ac:dyDescent="0.2">
      <c r="A62" s="103" t="s">
        <v>119</v>
      </c>
      <c r="B62" s="99" t="s">
        <v>108</v>
      </c>
      <c r="C62" s="33"/>
      <c r="D62" s="35"/>
      <c r="E62" s="30"/>
      <c r="F62" s="28"/>
      <c r="G62" s="28"/>
      <c r="H62" s="29"/>
      <c r="I62" s="22"/>
    </row>
    <row r="63" spans="1:9" ht="60" x14ac:dyDescent="0.2">
      <c r="A63" s="31" t="s">
        <v>499</v>
      </c>
      <c r="B63" s="34" t="s">
        <v>77</v>
      </c>
      <c r="C63" s="33" t="s">
        <v>12</v>
      </c>
      <c r="D63" s="35">
        <v>30.6</v>
      </c>
      <c r="E63" s="30"/>
      <c r="F63" s="28">
        <f t="shared" si="0"/>
        <v>0</v>
      </c>
      <c r="G63" s="28">
        <f t="shared" si="3"/>
        <v>0</v>
      </c>
      <c r="H63" s="29">
        <f t="shared" si="2"/>
        <v>0</v>
      </c>
      <c r="I63" s="22"/>
    </row>
    <row r="64" spans="1:9" ht="15.75" x14ac:dyDescent="0.2">
      <c r="A64" s="33"/>
      <c r="B64" s="114" t="s">
        <v>5</v>
      </c>
      <c r="C64" s="33"/>
      <c r="D64" s="35"/>
      <c r="E64" s="30"/>
      <c r="F64" s="28"/>
      <c r="G64" s="28"/>
      <c r="H64" s="29">
        <f>SUM(H61:H63)</f>
        <v>0</v>
      </c>
      <c r="I64" s="21"/>
    </row>
    <row r="65" spans="1:9" ht="18" x14ac:dyDescent="0.2">
      <c r="A65" s="103" t="s">
        <v>16</v>
      </c>
      <c r="B65" s="99" t="s">
        <v>122</v>
      </c>
      <c r="C65" s="33"/>
      <c r="D65" s="35"/>
      <c r="E65" s="30"/>
      <c r="F65" s="28"/>
      <c r="G65" s="28"/>
      <c r="H65" s="29"/>
      <c r="I65" s="21"/>
    </row>
    <row r="66" spans="1:9" ht="45" x14ac:dyDescent="0.2">
      <c r="A66" s="31" t="s">
        <v>425</v>
      </c>
      <c r="B66" s="34" t="s">
        <v>76</v>
      </c>
      <c r="C66" s="33" t="s">
        <v>12</v>
      </c>
      <c r="D66" s="35">
        <v>299.16000000000003</v>
      </c>
      <c r="E66" s="30"/>
      <c r="F66" s="28">
        <f t="shared" si="0"/>
        <v>0</v>
      </c>
      <c r="G66" s="28">
        <f t="shared" si="3"/>
        <v>0</v>
      </c>
      <c r="H66" s="29">
        <f t="shared" si="2"/>
        <v>0</v>
      </c>
      <c r="I66" s="21"/>
    </row>
    <row r="67" spans="1:9" ht="15" x14ac:dyDescent="0.2">
      <c r="A67" s="31" t="s">
        <v>426</v>
      </c>
      <c r="B67" s="34" t="s">
        <v>132</v>
      </c>
      <c r="C67" s="33" t="s">
        <v>22</v>
      </c>
      <c r="D67" s="35">
        <v>30.6</v>
      </c>
      <c r="E67" s="30"/>
      <c r="F67" s="28">
        <f t="shared" si="0"/>
        <v>0</v>
      </c>
      <c r="G67" s="28">
        <f t="shared" si="3"/>
        <v>0</v>
      </c>
      <c r="H67" s="29">
        <f t="shared" si="2"/>
        <v>0</v>
      </c>
      <c r="I67" s="21"/>
    </row>
    <row r="68" spans="1:9" ht="45" x14ac:dyDescent="0.2">
      <c r="A68" s="31" t="s">
        <v>427</v>
      </c>
      <c r="B68" s="34" t="s">
        <v>120</v>
      </c>
      <c r="C68" s="33" t="s">
        <v>12</v>
      </c>
      <c r="D68" s="35">
        <v>117.79</v>
      </c>
      <c r="E68" s="30"/>
      <c r="F68" s="28">
        <f t="shared" si="0"/>
        <v>0</v>
      </c>
      <c r="G68" s="28">
        <f t="shared" si="3"/>
        <v>0</v>
      </c>
      <c r="H68" s="29">
        <f t="shared" si="2"/>
        <v>0</v>
      </c>
      <c r="I68" s="21"/>
    </row>
    <row r="69" spans="1:9" ht="30" x14ac:dyDescent="0.2">
      <c r="A69" s="31" t="s">
        <v>500</v>
      </c>
      <c r="B69" s="34" t="s">
        <v>49</v>
      </c>
      <c r="C69" s="33" t="s">
        <v>12</v>
      </c>
      <c r="D69" s="35">
        <v>43.13</v>
      </c>
      <c r="E69" s="30"/>
      <c r="F69" s="28">
        <f t="shared" si="0"/>
        <v>0</v>
      </c>
      <c r="G69" s="28">
        <f t="shared" si="3"/>
        <v>0</v>
      </c>
      <c r="H69" s="29">
        <f t="shared" si="2"/>
        <v>0</v>
      </c>
      <c r="I69" s="21"/>
    </row>
    <row r="70" spans="1:9" ht="45" x14ac:dyDescent="0.2">
      <c r="A70" s="31" t="s">
        <v>429</v>
      </c>
      <c r="B70" s="34" t="s">
        <v>121</v>
      </c>
      <c r="C70" s="33" t="s">
        <v>12</v>
      </c>
      <c r="D70" s="35">
        <v>43.13</v>
      </c>
      <c r="E70" s="30"/>
      <c r="F70" s="28">
        <f t="shared" si="0"/>
        <v>0</v>
      </c>
      <c r="G70" s="28">
        <f t="shared" si="3"/>
        <v>0</v>
      </c>
      <c r="H70" s="29">
        <f t="shared" si="2"/>
        <v>0</v>
      </c>
      <c r="I70" s="21"/>
    </row>
    <row r="71" spans="1:9" ht="30" x14ac:dyDescent="0.2">
      <c r="A71" s="31" t="s">
        <v>430</v>
      </c>
      <c r="B71" s="34" t="s">
        <v>70</v>
      </c>
      <c r="C71" s="33" t="s">
        <v>12</v>
      </c>
      <c r="D71" s="35">
        <v>43.13</v>
      </c>
      <c r="E71" s="30"/>
      <c r="F71" s="28">
        <f t="shared" si="0"/>
        <v>0</v>
      </c>
      <c r="G71" s="28">
        <f t="shared" si="3"/>
        <v>0</v>
      </c>
      <c r="H71" s="29">
        <f t="shared" si="2"/>
        <v>0</v>
      </c>
      <c r="I71" s="21"/>
    </row>
    <row r="72" spans="1:9" ht="45" x14ac:dyDescent="0.2">
      <c r="A72" s="105" t="s">
        <v>431</v>
      </c>
      <c r="B72" s="34" t="s">
        <v>133</v>
      </c>
      <c r="C72" s="106" t="s">
        <v>22</v>
      </c>
      <c r="D72" s="35">
        <v>3.9</v>
      </c>
      <c r="E72" s="30"/>
      <c r="F72" s="28">
        <f t="shared" si="0"/>
        <v>0</v>
      </c>
      <c r="G72" s="28">
        <f t="shared" si="3"/>
        <v>0</v>
      </c>
      <c r="H72" s="29">
        <f t="shared" si="2"/>
        <v>0</v>
      </c>
      <c r="I72" s="21"/>
    </row>
    <row r="73" spans="1:9" ht="45" x14ac:dyDescent="0.2">
      <c r="A73" s="105" t="s">
        <v>432</v>
      </c>
      <c r="B73" s="34" t="s">
        <v>134</v>
      </c>
      <c r="C73" s="106" t="s">
        <v>22</v>
      </c>
      <c r="D73" s="35">
        <v>4</v>
      </c>
      <c r="E73" s="30"/>
      <c r="F73" s="28">
        <f t="shared" si="0"/>
        <v>0</v>
      </c>
      <c r="G73" s="28">
        <f t="shared" si="3"/>
        <v>0</v>
      </c>
      <c r="H73" s="29">
        <f t="shared" si="2"/>
        <v>0</v>
      </c>
      <c r="I73" s="21"/>
    </row>
    <row r="74" spans="1:9" ht="45" x14ac:dyDescent="0.2">
      <c r="A74" s="33" t="s">
        <v>433</v>
      </c>
      <c r="B74" s="34" t="s">
        <v>135</v>
      </c>
      <c r="C74" s="33" t="s">
        <v>12</v>
      </c>
      <c r="D74" s="35">
        <v>19.54</v>
      </c>
      <c r="E74" s="30"/>
      <c r="F74" s="28">
        <f t="shared" si="0"/>
        <v>0</v>
      </c>
      <c r="G74" s="28">
        <f t="shared" si="3"/>
        <v>0</v>
      </c>
      <c r="H74" s="29">
        <f t="shared" si="2"/>
        <v>0</v>
      </c>
      <c r="I74" s="21"/>
    </row>
    <row r="75" spans="1:9" ht="15.75" x14ac:dyDescent="0.2">
      <c r="A75" s="33"/>
      <c r="B75" s="114" t="s">
        <v>5</v>
      </c>
      <c r="C75" s="33"/>
      <c r="D75" s="35"/>
      <c r="E75" s="30"/>
      <c r="F75" s="28"/>
      <c r="G75" s="28"/>
      <c r="H75" s="29">
        <f>SUM(H66:H74)</f>
        <v>0</v>
      </c>
      <c r="I75" s="21"/>
    </row>
    <row r="76" spans="1:9" ht="18" x14ac:dyDescent="0.2">
      <c r="A76" s="103" t="s">
        <v>23</v>
      </c>
      <c r="B76" s="99" t="s">
        <v>40</v>
      </c>
      <c r="C76" s="33"/>
      <c r="D76" s="35"/>
      <c r="E76" s="30"/>
      <c r="F76" s="28"/>
      <c r="G76" s="28"/>
      <c r="H76" s="29"/>
      <c r="I76" s="22"/>
    </row>
    <row r="77" spans="1:9" ht="45" x14ac:dyDescent="0.2">
      <c r="A77" s="31" t="s">
        <v>434</v>
      </c>
      <c r="B77" s="34" t="s">
        <v>240</v>
      </c>
      <c r="C77" s="33" t="s">
        <v>21</v>
      </c>
      <c r="D77" s="35">
        <v>3</v>
      </c>
      <c r="E77" s="30"/>
      <c r="F77" s="28">
        <f t="shared" ref="F77:F137" si="4">E77*1.2637</f>
        <v>0</v>
      </c>
      <c r="G77" s="28">
        <f t="shared" si="3"/>
        <v>0</v>
      </c>
      <c r="H77" s="29">
        <f t="shared" ref="H77:H83" si="5">F77*D77</f>
        <v>0</v>
      </c>
      <c r="I77" s="22"/>
    </row>
    <row r="78" spans="1:9" ht="30" x14ac:dyDescent="0.2">
      <c r="A78" s="31" t="s">
        <v>435</v>
      </c>
      <c r="B78" s="34" t="s">
        <v>126</v>
      </c>
      <c r="C78" s="33" t="s">
        <v>12</v>
      </c>
      <c r="D78" s="35">
        <v>8.4</v>
      </c>
      <c r="E78" s="30"/>
      <c r="F78" s="28">
        <f t="shared" si="4"/>
        <v>0</v>
      </c>
      <c r="G78" s="28">
        <f t="shared" si="3"/>
        <v>0</v>
      </c>
      <c r="H78" s="29">
        <f t="shared" si="5"/>
        <v>0</v>
      </c>
      <c r="I78" s="22"/>
    </row>
    <row r="79" spans="1:9" ht="30" x14ac:dyDescent="0.2">
      <c r="A79" s="31" t="s">
        <v>436</v>
      </c>
      <c r="B79" s="34" t="s">
        <v>127</v>
      </c>
      <c r="C79" s="33" t="s">
        <v>12</v>
      </c>
      <c r="D79" s="35">
        <v>4.2</v>
      </c>
      <c r="E79" s="30"/>
      <c r="F79" s="28">
        <f t="shared" si="4"/>
        <v>0</v>
      </c>
      <c r="G79" s="28">
        <f t="shared" si="3"/>
        <v>0</v>
      </c>
      <c r="H79" s="29">
        <f t="shared" si="5"/>
        <v>0</v>
      </c>
      <c r="I79" s="22"/>
    </row>
    <row r="80" spans="1:9" ht="30" x14ac:dyDescent="0.2">
      <c r="A80" s="31" t="s">
        <v>437</v>
      </c>
      <c r="B80" s="34" t="s">
        <v>125</v>
      </c>
      <c r="C80" s="33" t="s">
        <v>12</v>
      </c>
      <c r="D80" s="35">
        <v>2.4</v>
      </c>
      <c r="E80" s="30"/>
      <c r="F80" s="28">
        <f t="shared" si="4"/>
        <v>0</v>
      </c>
      <c r="G80" s="28">
        <f t="shared" ref="G80:G137" si="6">E80*D80</f>
        <v>0</v>
      </c>
      <c r="H80" s="29">
        <f t="shared" si="5"/>
        <v>0</v>
      </c>
      <c r="I80" s="22"/>
    </row>
    <row r="81" spans="1:9" ht="45" x14ac:dyDescent="0.2">
      <c r="A81" s="31" t="s">
        <v>438</v>
      </c>
      <c r="B81" s="34" t="s">
        <v>310</v>
      </c>
      <c r="C81" s="33" t="s">
        <v>12</v>
      </c>
      <c r="D81" s="35">
        <v>26.6</v>
      </c>
      <c r="E81" s="30"/>
      <c r="F81" s="28">
        <f t="shared" si="4"/>
        <v>0</v>
      </c>
      <c r="G81" s="28">
        <f t="shared" si="6"/>
        <v>0</v>
      </c>
      <c r="H81" s="29">
        <f t="shared" si="5"/>
        <v>0</v>
      </c>
      <c r="I81" s="22"/>
    </row>
    <row r="82" spans="1:9" ht="45" x14ac:dyDescent="0.2">
      <c r="A82" s="31" t="s">
        <v>438</v>
      </c>
      <c r="B82" s="34" t="s">
        <v>308</v>
      </c>
      <c r="C82" s="33" t="s">
        <v>12</v>
      </c>
      <c r="D82" s="35">
        <v>2.97</v>
      </c>
      <c r="E82" s="30"/>
      <c r="F82" s="28">
        <f t="shared" si="4"/>
        <v>0</v>
      </c>
      <c r="G82" s="28">
        <f t="shared" si="6"/>
        <v>0</v>
      </c>
      <c r="H82" s="29">
        <f t="shared" si="5"/>
        <v>0</v>
      </c>
      <c r="I82" s="22"/>
    </row>
    <row r="83" spans="1:9" ht="30" x14ac:dyDescent="0.2">
      <c r="A83" s="31" t="s">
        <v>501</v>
      </c>
      <c r="B83" s="34" t="s">
        <v>41</v>
      </c>
      <c r="C83" s="33" t="s">
        <v>12</v>
      </c>
      <c r="D83" s="35">
        <v>2.4</v>
      </c>
      <c r="E83" s="30"/>
      <c r="F83" s="28">
        <f t="shared" si="4"/>
        <v>0</v>
      </c>
      <c r="G83" s="28">
        <f t="shared" si="6"/>
        <v>0</v>
      </c>
      <c r="H83" s="29">
        <f t="shared" si="5"/>
        <v>0</v>
      </c>
      <c r="I83" s="22"/>
    </row>
    <row r="84" spans="1:9" ht="15.75" x14ac:dyDescent="0.2">
      <c r="A84" s="33"/>
      <c r="B84" s="114" t="s">
        <v>5</v>
      </c>
      <c r="C84" s="33"/>
      <c r="D84" s="35"/>
      <c r="E84" s="30"/>
      <c r="F84" s="28"/>
      <c r="G84" s="28"/>
      <c r="H84" s="29">
        <f>SUM(H77:H83)</f>
        <v>0</v>
      </c>
      <c r="I84" s="21"/>
    </row>
    <row r="85" spans="1:9" ht="18" x14ac:dyDescent="0.2">
      <c r="A85" s="103" t="s">
        <v>18</v>
      </c>
      <c r="B85" s="99" t="s">
        <v>8</v>
      </c>
      <c r="C85" s="33"/>
      <c r="D85" s="35"/>
      <c r="E85" s="30"/>
      <c r="F85" s="28"/>
      <c r="G85" s="28"/>
      <c r="H85" s="29"/>
      <c r="I85" s="22"/>
    </row>
    <row r="86" spans="1:9" ht="45" x14ac:dyDescent="0.2">
      <c r="A86" s="31" t="s">
        <v>502</v>
      </c>
      <c r="B86" s="34" t="s">
        <v>48</v>
      </c>
      <c r="C86" s="33" t="s">
        <v>12</v>
      </c>
      <c r="D86" s="35">
        <v>56.42</v>
      </c>
      <c r="E86" s="30"/>
      <c r="F86" s="28">
        <f t="shared" si="4"/>
        <v>0</v>
      </c>
      <c r="G86" s="28">
        <f t="shared" si="6"/>
        <v>0</v>
      </c>
      <c r="H86" s="29">
        <f>F86*D86</f>
        <v>0</v>
      </c>
      <c r="I86" s="22"/>
    </row>
    <row r="87" spans="1:9" ht="45" x14ac:dyDescent="0.2">
      <c r="A87" s="31" t="s">
        <v>503</v>
      </c>
      <c r="B87" s="34" t="s">
        <v>47</v>
      </c>
      <c r="C87" s="33" t="s">
        <v>12</v>
      </c>
      <c r="D87" s="35">
        <v>56.42</v>
      </c>
      <c r="E87" s="30"/>
      <c r="F87" s="28">
        <f t="shared" si="4"/>
        <v>0</v>
      </c>
      <c r="G87" s="28">
        <f t="shared" si="6"/>
        <v>0</v>
      </c>
      <c r="H87" s="29">
        <f>F87*D87</f>
        <v>0</v>
      </c>
      <c r="I87" s="104">
        <f>38990.25/D87</f>
        <v>691.07142857142856</v>
      </c>
    </row>
    <row r="88" spans="1:9" ht="60" x14ac:dyDescent="0.2">
      <c r="A88" s="31" t="s">
        <v>499</v>
      </c>
      <c r="B88" s="34" t="s">
        <v>129</v>
      </c>
      <c r="C88" s="33" t="s">
        <v>12</v>
      </c>
      <c r="D88" s="35">
        <v>4.96</v>
      </c>
      <c r="E88" s="30"/>
      <c r="F88" s="28">
        <f t="shared" si="4"/>
        <v>0</v>
      </c>
      <c r="G88" s="28">
        <f t="shared" si="6"/>
        <v>0</v>
      </c>
      <c r="H88" s="29">
        <f>F88*D88</f>
        <v>0</v>
      </c>
      <c r="I88" s="104"/>
    </row>
    <row r="89" spans="1:9" ht="45" x14ac:dyDescent="0.2">
      <c r="A89" s="31" t="s">
        <v>425</v>
      </c>
      <c r="B89" s="34" t="s">
        <v>130</v>
      </c>
      <c r="C89" s="33" t="s">
        <v>12</v>
      </c>
      <c r="D89" s="35">
        <v>9.92</v>
      </c>
      <c r="E89" s="30"/>
      <c r="F89" s="28">
        <f t="shared" si="4"/>
        <v>0</v>
      </c>
      <c r="G89" s="28">
        <f t="shared" si="6"/>
        <v>0</v>
      </c>
      <c r="H89" s="29">
        <f>F89*D89</f>
        <v>0</v>
      </c>
      <c r="I89" s="104"/>
    </row>
    <row r="90" spans="1:9" ht="30" x14ac:dyDescent="0.2">
      <c r="A90" s="31" t="s">
        <v>442</v>
      </c>
      <c r="B90" s="34" t="s">
        <v>131</v>
      </c>
      <c r="C90" s="33" t="s">
        <v>12</v>
      </c>
      <c r="D90" s="35">
        <v>12.38</v>
      </c>
      <c r="E90" s="30"/>
      <c r="F90" s="28">
        <f t="shared" si="4"/>
        <v>0</v>
      </c>
      <c r="G90" s="28">
        <f t="shared" si="6"/>
        <v>0</v>
      </c>
      <c r="H90" s="29">
        <f>F90*D90</f>
        <v>0</v>
      </c>
      <c r="I90" s="104"/>
    </row>
    <row r="91" spans="1:9" ht="15.75" x14ac:dyDescent="0.2">
      <c r="A91" s="33"/>
      <c r="B91" s="114" t="s">
        <v>5</v>
      </c>
      <c r="C91" s="33"/>
      <c r="D91" s="35"/>
      <c r="E91" s="30"/>
      <c r="F91" s="28"/>
      <c r="G91" s="28"/>
      <c r="H91" s="29">
        <f>SUM(H86:H90)</f>
        <v>0</v>
      </c>
      <c r="I91" s="21"/>
    </row>
    <row r="92" spans="1:9" ht="18" x14ac:dyDescent="0.2">
      <c r="A92" s="103" t="s">
        <v>19</v>
      </c>
      <c r="B92" s="99" t="s">
        <v>24</v>
      </c>
      <c r="C92" s="33"/>
      <c r="D92" s="35"/>
      <c r="E92" s="30"/>
      <c r="F92" s="28"/>
      <c r="G92" s="28"/>
      <c r="H92" s="29"/>
      <c r="I92" s="22"/>
    </row>
    <row r="93" spans="1:9" ht="86.25" customHeight="1" x14ac:dyDescent="0.2">
      <c r="A93" s="31" t="s">
        <v>443</v>
      </c>
      <c r="B93" s="34" t="s">
        <v>374</v>
      </c>
      <c r="C93" s="33" t="s">
        <v>21</v>
      </c>
      <c r="D93" s="35">
        <v>1</v>
      </c>
      <c r="E93" s="30"/>
      <c r="F93" s="28">
        <f t="shared" si="4"/>
        <v>0</v>
      </c>
      <c r="G93" s="28">
        <f t="shared" si="6"/>
        <v>0</v>
      </c>
      <c r="H93" s="29">
        <f t="shared" ref="H93:H108" si="7">F93*D93</f>
        <v>0</v>
      </c>
      <c r="I93" s="22"/>
    </row>
    <row r="94" spans="1:9" ht="45" x14ac:dyDescent="0.2">
      <c r="A94" s="31" t="s">
        <v>444</v>
      </c>
      <c r="B94" s="34" t="s">
        <v>136</v>
      </c>
      <c r="C94" s="33" t="s">
        <v>21</v>
      </c>
      <c r="D94" s="35">
        <v>1</v>
      </c>
      <c r="E94" s="30"/>
      <c r="F94" s="28">
        <f t="shared" si="4"/>
        <v>0</v>
      </c>
      <c r="G94" s="28">
        <f t="shared" si="6"/>
        <v>0</v>
      </c>
      <c r="H94" s="29">
        <f t="shared" si="7"/>
        <v>0</v>
      </c>
      <c r="I94" s="22"/>
    </row>
    <row r="95" spans="1:9" ht="30" x14ac:dyDescent="0.2">
      <c r="A95" s="31" t="s">
        <v>504</v>
      </c>
      <c r="B95" s="34" t="s">
        <v>50</v>
      </c>
      <c r="C95" s="33" t="s">
        <v>21</v>
      </c>
      <c r="D95" s="35">
        <v>5</v>
      </c>
      <c r="E95" s="30"/>
      <c r="F95" s="28">
        <f t="shared" si="4"/>
        <v>0</v>
      </c>
      <c r="G95" s="28">
        <f t="shared" si="6"/>
        <v>0</v>
      </c>
      <c r="H95" s="29">
        <f t="shared" si="7"/>
        <v>0</v>
      </c>
      <c r="I95" s="22"/>
    </row>
    <row r="96" spans="1:9" ht="30" x14ac:dyDescent="0.2">
      <c r="A96" s="31" t="s">
        <v>446</v>
      </c>
      <c r="B96" s="34" t="s">
        <v>54</v>
      </c>
      <c r="C96" s="33" t="s">
        <v>21</v>
      </c>
      <c r="D96" s="35">
        <v>1</v>
      </c>
      <c r="E96" s="30"/>
      <c r="F96" s="28">
        <f t="shared" si="4"/>
        <v>0</v>
      </c>
      <c r="G96" s="28">
        <f t="shared" si="6"/>
        <v>0</v>
      </c>
      <c r="H96" s="29">
        <f t="shared" si="7"/>
        <v>0</v>
      </c>
      <c r="I96" s="22"/>
    </row>
    <row r="97" spans="1:9" ht="30" x14ac:dyDescent="0.2">
      <c r="A97" s="31" t="s">
        <v>447</v>
      </c>
      <c r="B97" s="34" t="s">
        <v>51</v>
      </c>
      <c r="C97" s="33" t="s">
        <v>21</v>
      </c>
      <c r="D97" s="35">
        <v>8</v>
      </c>
      <c r="E97" s="30"/>
      <c r="F97" s="28">
        <f t="shared" si="4"/>
        <v>0</v>
      </c>
      <c r="G97" s="28">
        <f t="shared" si="6"/>
        <v>0</v>
      </c>
      <c r="H97" s="29">
        <f t="shared" si="7"/>
        <v>0</v>
      </c>
      <c r="I97" s="22"/>
    </row>
    <row r="98" spans="1:9" ht="45" x14ac:dyDescent="0.2">
      <c r="A98" s="31" t="s">
        <v>448</v>
      </c>
      <c r="B98" s="34" t="s">
        <v>52</v>
      </c>
      <c r="C98" s="33" t="s">
        <v>22</v>
      </c>
      <c r="D98" s="35">
        <v>100</v>
      </c>
      <c r="E98" s="30"/>
      <c r="F98" s="28">
        <f t="shared" si="4"/>
        <v>0</v>
      </c>
      <c r="G98" s="28">
        <f t="shared" si="6"/>
        <v>0</v>
      </c>
      <c r="H98" s="29">
        <f t="shared" si="7"/>
        <v>0</v>
      </c>
      <c r="I98" s="22"/>
    </row>
    <row r="99" spans="1:9" ht="45" x14ac:dyDescent="0.2">
      <c r="A99" s="31" t="s">
        <v>449</v>
      </c>
      <c r="B99" s="34" t="s">
        <v>53</v>
      </c>
      <c r="C99" s="33" t="s">
        <v>22</v>
      </c>
      <c r="D99" s="35">
        <v>36</v>
      </c>
      <c r="E99" s="30"/>
      <c r="F99" s="28">
        <f t="shared" si="4"/>
        <v>0</v>
      </c>
      <c r="G99" s="28">
        <f t="shared" si="6"/>
        <v>0</v>
      </c>
      <c r="H99" s="29">
        <f t="shared" si="7"/>
        <v>0</v>
      </c>
      <c r="I99" s="22"/>
    </row>
    <row r="100" spans="1:9" ht="45" x14ac:dyDescent="0.2">
      <c r="A100" s="31" t="s">
        <v>450</v>
      </c>
      <c r="B100" s="34" t="s">
        <v>58</v>
      </c>
      <c r="C100" s="33" t="s">
        <v>22</v>
      </c>
      <c r="D100" s="35">
        <v>36</v>
      </c>
      <c r="E100" s="30"/>
      <c r="F100" s="28">
        <f t="shared" si="4"/>
        <v>0</v>
      </c>
      <c r="G100" s="28">
        <f t="shared" si="6"/>
        <v>0</v>
      </c>
      <c r="H100" s="29">
        <f t="shared" si="7"/>
        <v>0</v>
      </c>
      <c r="I100" s="22"/>
    </row>
    <row r="101" spans="1:9" ht="30" x14ac:dyDescent="0.2">
      <c r="A101" s="31" t="s">
        <v>451</v>
      </c>
      <c r="B101" s="34" t="s">
        <v>137</v>
      </c>
      <c r="C101" s="33" t="s">
        <v>21</v>
      </c>
      <c r="D101" s="35">
        <v>8</v>
      </c>
      <c r="E101" s="30"/>
      <c r="F101" s="28">
        <f t="shared" si="4"/>
        <v>0</v>
      </c>
      <c r="G101" s="28">
        <f t="shared" si="6"/>
        <v>0</v>
      </c>
      <c r="H101" s="29">
        <f t="shared" si="7"/>
        <v>0</v>
      </c>
      <c r="I101" s="22"/>
    </row>
    <row r="102" spans="1:9" ht="30" x14ac:dyDescent="0.2">
      <c r="A102" s="31" t="s">
        <v>452</v>
      </c>
      <c r="B102" s="34" t="s">
        <v>138</v>
      </c>
      <c r="C102" s="33" t="s">
        <v>21</v>
      </c>
      <c r="D102" s="35">
        <v>4</v>
      </c>
      <c r="E102" s="30"/>
      <c r="F102" s="28">
        <f t="shared" si="4"/>
        <v>0</v>
      </c>
      <c r="G102" s="28">
        <f t="shared" si="6"/>
        <v>0</v>
      </c>
      <c r="H102" s="29">
        <f t="shared" si="7"/>
        <v>0</v>
      </c>
      <c r="I102" s="22"/>
    </row>
    <row r="103" spans="1:9" ht="30" x14ac:dyDescent="0.2">
      <c r="A103" s="31" t="s">
        <v>453</v>
      </c>
      <c r="B103" s="34" t="s">
        <v>55</v>
      </c>
      <c r="C103" s="33" t="s">
        <v>21</v>
      </c>
      <c r="D103" s="35">
        <v>4</v>
      </c>
      <c r="E103" s="30"/>
      <c r="F103" s="28">
        <f t="shared" si="4"/>
        <v>0</v>
      </c>
      <c r="G103" s="28">
        <f t="shared" si="6"/>
        <v>0</v>
      </c>
      <c r="H103" s="29">
        <f t="shared" si="7"/>
        <v>0</v>
      </c>
      <c r="I103" s="22"/>
    </row>
    <row r="104" spans="1:9" ht="30" x14ac:dyDescent="0.2">
      <c r="A104" s="31" t="s">
        <v>454</v>
      </c>
      <c r="B104" s="34" t="s">
        <v>139</v>
      </c>
      <c r="C104" s="33" t="s">
        <v>21</v>
      </c>
      <c r="D104" s="35">
        <v>2</v>
      </c>
      <c r="E104" s="30"/>
      <c r="F104" s="28">
        <f t="shared" si="4"/>
        <v>0</v>
      </c>
      <c r="G104" s="28">
        <f t="shared" si="6"/>
        <v>0</v>
      </c>
      <c r="H104" s="29">
        <f t="shared" si="7"/>
        <v>0</v>
      </c>
      <c r="I104" s="22"/>
    </row>
    <row r="105" spans="1:9" ht="30" x14ac:dyDescent="0.2">
      <c r="A105" s="31" t="s">
        <v>455</v>
      </c>
      <c r="B105" s="34" t="s">
        <v>56</v>
      </c>
      <c r="C105" s="33" t="s">
        <v>21</v>
      </c>
      <c r="D105" s="35">
        <v>2</v>
      </c>
      <c r="E105" s="30"/>
      <c r="F105" s="28">
        <f t="shared" si="4"/>
        <v>0</v>
      </c>
      <c r="G105" s="28">
        <f t="shared" si="6"/>
        <v>0</v>
      </c>
      <c r="H105" s="29">
        <f t="shared" si="7"/>
        <v>0</v>
      </c>
      <c r="I105" s="22"/>
    </row>
    <row r="106" spans="1:9" ht="15" x14ac:dyDescent="0.2">
      <c r="A106" s="31" t="s">
        <v>456</v>
      </c>
      <c r="B106" s="34" t="s">
        <v>140</v>
      </c>
      <c r="C106" s="33" t="s">
        <v>21</v>
      </c>
      <c r="D106" s="35">
        <v>4</v>
      </c>
      <c r="E106" s="30"/>
      <c r="F106" s="28">
        <f t="shared" si="4"/>
        <v>0</v>
      </c>
      <c r="G106" s="28">
        <f t="shared" si="6"/>
        <v>0</v>
      </c>
      <c r="H106" s="29">
        <f t="shared" si="7"/>
        <v>0</v>
      </c>
      <c r="I106" s="22"/>
    </row>
    <row r="107" spans="1:9" ht="15" x14ac:dyDescent="0.2">
      <c r="A107" s="31" t="s">
        <v>457</v>
      </c>
      <c r="B107" s="34" t="s">
        <v>141</v>
      </c>
      <c r="C107" s="33" t="s">
        <v>21</v>
      </c>
      <c r="D107" s="35">
        <v>4</v>
      </c>
      <c r="E107" s="30"/>
      <c r="F107" s="28">
        <f t="shared" si="4"/>
        <v>0</v>
      </c>
      <c r="G107" s="28">
        <f t="shared" si="6"/>
        <v>0</v>
      </c>
      <c r="H107" s="29">
        <f t="shared" si="7"/>
        <v>0</v>
      </c>
      <c r="I107" s="22"/>
    </row>
    <row r="108" spans="1:9" ht="30" x14ac:dyDescent="0.2">
      <c r="A108" s="31" t="s">
        <v>458</v>
      </c>
      <c r="B108" s="34" t="s">
        <v>57</v>
      </c>
      <c r="C108" s="33" t="s">
        <v>22</v>
      </c>
      <c r="D108" s="35">
        <v>100</v>
      </c>
      <c r="E108" s="30"/>
      <c r="F108" s="28">
        <f t="shared" si="4"/>
        <v>0</v>
      </c>
      <c r="G108" s="28">
        <f t="shared" si="6"/>
        <v>0</v>
      </c>
      <c r="H108" s="29">
        <f t="shared" si="7"/>
        <v>0</v>
      </c>
      <c r="I108" s="22"/>
    </row>
    <row r="109" spans="1:9" ht="15.75" x14ac:dyDescent="0.2">
      <c r="A109" s="33"/>
      <c r="B109" s="114" t="s">
        <v>5</v>
      </c>
      <c r="C109" s="107"/>
      <c r="D109" s="35"/>
      <c r="E109" s="30"/>
      <c r="F109" s="28"/>
      <c r="G109" s="28"/>
      <c r="H109" s="29">
        <f>SUM(H93:H108)</f>
        <v>0</v>
      </c>
      <c r="I109" s="21"/>
    </row>
    <row r="110" spans="1:9" ht="18" x14ac:dyDescent="0.2">
      <c r="A110" s="103" t="s">
        <v>37</v>
      </c>
      <c r="B110" s="99" t="s">
        <v>59</v>
      </c>
      <c r="C110" s="33"/>
      <c r="D110" s="35"/>
      <c r="E110" s="30"/>
      <c r="F110" s="28"/>
      <c r="G110" s="28"/>
      <c r="H110" s="29"/>
      <c r="I110" s="23"/>
    </row>
    <row r="111" spans="1:9" ht="60" x14ac:dyDescent="0.2">
      <c r="A111" s="31" t="s">
        <v>459</v>
      </c>
      <c r="B111" s="34" t="s">
        <v>142</v>
      </c>
      <c r="C111" s="33" t="s">
        <v>21</v>
      </c>
      <c r="D111" s="35">
        <v>7</v>
      </c>
      <c r="E111" s="30"/>
      <c r="F111" s="28">
        <f t="shared" si="4"/>
        <v>0</v>
      </c>
      <c r="G111" s="28">
        <f t="shared" si="6"/>
        <v>0</v>
      </c>
      <c r="H111" s="29">
        <f t="shared" ref="H111:H132" si="8">F111*D111</f>
        <v>0</v>
      </c>
      <c r="I111" s="23"/>
    </row>
    <row r="112" spans="1:9" ht="60" x14ac:dyDescent="0.2">
      <c r="A112" s="31" t="s">
        <v>460</v>
      </c>
      <c r="B112" s="34" t="s">
        <v>60</v>
      </c>
      <c r="C112" s="33" t="s">
        <v>21</v>
      </c>
      <c r="D112" s="35">
        <v>4</v>
      </c>
      <c r="E112" s="30"/>
      <c r="F112" s="28">
        <f t="shared" si="4"/>
        <v>0</v>
      </c>
      <c r="G112" s="28">
        <f t="shared" si="6"/>
        <v>0</v>
      </c>
      <c r="H112" s="29">
        <f t="shared" si="8"/>
        <v>0</v>
      </c>
      <c r="I112" s="22"/>
    </row>
    <row r="113" spans="1:9" ht="30" x14ac:dyDescent="0.2">
      <c r="A113" s="31" t="s">
        <v>461</v>
      </c>
      <c r="B113" s="34" t="s">
        <v>73</v>
      </c>
      <c r="C113" s="33" t="s">
        <v>21</v>
      </c>
      <c r="D113" s="35">
        <v>1</v>
      </c>
      <c r="E113" s="30"/>
      <c r="F113" s="28">
        <f t="shared" si="4"/>
        <v>0</v>
      </c>
      <c r="G113" s="28">
        <f t="shared" si="6"/>
        <v>0</v>
      </c>
      <c r="H113" s="29">
        <f t="shared" si="8"/>
        <v>0</v>
      </c>
      <c r="I113" s="22"/>
    </row>
    <row r="114" spans="1:9" ht="45" x14ac:dyDescent="0.2">
      <c r="A114" s="31" t="s">
        <v>462</v>
      </c>
      <c r="B114" s="34" t="s">
        <v>128</v>
      </c>
      <c r="C114" s="33" t="s">
        <v>12</v>
      </c>
      <c r="D114" s="35">
        <v>0.3</v>
      </c>
      <c r="E114" s="30"/>
      <c r="F114" s="28">
        <f t="shared" si="4"/>
        <v>0</v>
      </c>
      <c r="G114" s="28">
        <f t="shared" si="6"/>
        <v>0</v>
      </c>
      <c r="H114" s="29">
        <f t="shared" si="8"/>
        <v>0</v>
      </c>
      <c r="I114" s="22"/>
    </row>
    <row r="115" spans="1:9" ht="45" x14ac:dyDescent="0.2">
      <c r="A115" s="31" t="s">
        <v>463</v>
      </c>
      <c r="B115" s="34" t="s">
        <v>160</v>
      </c>
      <c r="C115" s="33" t="s">
        <v>12</v>
      </c>
      <c r="D115" s="35">
        <v>2.64</v>
      </c>
      <c r="E115" s="30"/>
      <c r="F115" s="28">
        <f t="shared" si="4"/>
        <v>0</v>
      </c>
      <c r="G115" s="28">
        <f t="shared" si="6"/>
        <v>0</v>
      </c>
      <c r="H115" s="29">
        <f t="shared" si="8"/>
        <v>0</v>
      </c>
      <c r="I115" s="22"/>
    </row>
    <row r="116" spans="1:9" ht="30" x14ac:dyDescent="0.2">
      <c r="A116" s="31" t="s">
        <v>464</v>
      </c>
      <c r="B116" s="34" t="s">
        <v>143</v>
      </c>
      <c r="C116" s="33" t="s">
        <v>21</v>
      </c>
      <c r="D116" s="35">
        <v>4</v>
      </c>
      <c r="E116" s="30"/>
      <c r="F116" s="28">
        <f t="shared" si="4"/>
        <v>0</v>
      </c>
      <c r="G116" s="28">
        <f t="shared" si="6"/>
        <v>0</v>
      </c>
      <c r="H116" s="29">
        <f t="shared" si="8"/>
        <v>0</v>
      </c>
      <c r="I116" s="22"/>
    </row>
    <row r="117" spans="1:9" ht="30" x14ac:dyDescent="0.2">
      <c r="A117" s="31" t="s">
        <v>465</v>
      </c>
      <c r="B117" s="34" t="s">
        <v>63</v>
      </c>
      <c r="C117" s="33" t="s">
        <v>21</v>
      </c>
      <c r="D117" s="35">
        <v>1</v>
      </c>
      <c r="E117" s="30"/>
      <c r="F117" s="28">
        <f t="shared" si="4"/>
        <v>0</v>
      </c>
      <c r="G117" s="28">
        <f t="shared" si="6"/>
        <v>0</v>
      </c>
      <c r="H117" s="29">
        <f t="shared" si="8"/>
        <v>0</v>
      </c>
      <c r="I117" s="22"/>
    </row>
    <row r="118" spans="1:9" ht="30" x14ac:dyDescent="0.2">
      <c r="A118" s="31" t="s">
        <v>466</v>
      </c>
      <c r="B118" s="34" t="s">
        <v>64</v>
      </c>
      <c r="C118" s="33" t="s">
        <v>21</v>
      </c>
      <c r="D118" s="35">
        <v>3</v>
      </c>
      <c r="E118" s="30"/>
      <c r="F118" s="28">
        <f t="shared" si="4"/>
        <v>0</v>
      </c>
      <c r="G118" s="28">
        <f t="shared" si="6"/>
        <v>0</v>
      </c>
      <c r="H118" s="29">
        <f t="shared" si="8"/>
        <v>0</v>
      </c>
      <c r="I118" s="22"/>
    </row>
    <row r="119" spans="1:9" ht="30" x14ac:dyDescent="0.2">
      <c r="A119" s="31" t="s">
        <v>467</v>
      </c>
      <c r="B119" s="34" t="s">
        <v>61</v>
      </c>
      <c r="C119" s="33" t="s">
        <v>21</v>
      </c>
      <c r="D119" s="35">
        <v>3</v>
      </c>
      <c r="E119" s="30"/>
      <c r="F119" s="28">
        <f t="shared" si="4"/>
        <v>0</v>
      </c>
      <c r="G119" s="28">
        <f t="shared" si="6"/>
        <v>0</v>
      </c>
      <c r="H119" s="29">
        <f t="shared" si="8"/>
        <v>0</v>
      </c>
      <c r="I119" s="22"/>
    </row>
    <row r="120" spans="1:9" ht="30" x14ac:dyDescent="0.2">
      <c r="A120" s="31" t="s">
        <v>479</v>
      </c>
      <c r="B120" s="34" t="s">
        <v>62</v>
      </c>
      <c r="C120" s="33" t="s">
        <v>21</v>
      </c>
      <c r="D120" s="35">
        <v>2</v>
      </c>
      <c r="E120" s="30"/>
      <c r="F120" s="28">
        <f t="shared" si="4"/>
        <v>0</v>
      </c>
      <c r="G120" s="28">
        <f t="shared" si="6"/>
        <v>0</v>
      </c>
      <c r="H120" s="29">
        <f t="shared" si="8"/>
        <v>0</v>
      </c>
      <c r="I120" s="22"/>
    </row>
    <row r="121" spans="1:9" ht="45" x14ac:dyDescent="0.2">
      <c r="A121" s="31" t="s">
        <v>468</v>
      </c>
      <c r="B121" s="34" t="s">
        <v>75</v>
      </c>
      <c r="C121" s="33" t="s">
        <v>21</v>
      </c>
      <c r="D121" s="35">
        <v>4</v>
      </c>
      <c r="E121" s="30"/>
      <c r="F121" s="28">
        <f t="shared" si="4"/>
        <v>0</v>
      </c>
      <c r="G121" s="28">
        <f t="shared" si="6"/>
        <v>0</v>
      </c>
      <c r="H121" s="29">
        <f t="shared" si="8"/>
        <v>0</v>
      </c>
      <c r="I121" s="22"/>
    </row>
    <row r="122" spans="1:9" ht="60" x14ac:dyDescent="0.2">
      <c r="A122" s="31" t="s">
        <v>469</v>
      </c>
      <c r="B122" s="34" t="s">
        <v>238</v>
      </c>
      <c r="C122" s="33" t="s">
        <v>21</v>
      </c>
      <c r="D122" s="35">
        <v>3</v>
      </c>
      <c r="E122" s="30"/>
      <c r="F122" s="28">
        <f t="shared" si="4"/>
        <v>0</v>
      </c>
      <c r="G122" s="28">
        <f t="shared" si="6"/>
        <v>0</v>
      </c>
      <c r="H122" s="29">
        <f t="shared" si="8"/>
        <v>0</v>
      </c>
      <c r="I122" s="22"/>
    </row>
    <row r="123" spans="1:9" ht="75" x14ac:dyDescent="0.2">
      <c r="A123" s="31" t="s">
        <v>470</v>
      </c>
      <c r="B123" s="34" t="s">
        <v>72</v>
      </c>
      <c r="C123" s="33" t="s">
        <v>21</v>
      </c>
      <c r="D123" s="35">
        <v>2</v>
      </c>
      <c r="E123" s="30"/>
      <c r="F123" s="28">
        <f t="shared" si="4"/>
        <v>0</v>
      </c>
      <c r="G123" s="28">
        <f t="shared" si="6"/>
        <v>0</v>
      </c>
      <c r="H123" s="29">
        <f t="shared" si="8"/>
        <v>0</v>
      </c>
      <c r="I123" s="22"/>
    </row>
    <row r="124" spans="1:9" ht="45" x14ac:dyDescent="0.2">
      <c r="A124" s="31" t="s">
        <v>480</v>
      </c>
      <c r="B124" s="34" t="s">
        <v>65</v>
      </c>
      <c r="C124" s="33" t="s">
        <v>22</v>
      </c>
      <c r="D124" s="35">
        <v>24</v>
      </c>
      <c r="E124" s="30"/>
      <c r="F124" s="28">
        <f t="shared" si="4"/>
        <v>0</v>
      </c>
      <c r="G124" s="28">
        <f t="shared" si="6"/>
        <v>0</v>
      </c>
      <c r="H124" s="29">
        <f t="shared" si="8"/>
        <v>0</v>
      </c>
      <c r="I124" s="22"/>
    </row>
    <row r="125" spans="1:9" ht="45" x14ac:dyDescent="0.2">
      <c r="A125" s="31" t="s">
        <v>471</v>
      </c>
      <c r="B125" s="34" t="s">
        <v>66</v>
      </c>
      <c r="C125" s="33" t="s">
        <v>22</v>
      </c>
      <c r="D125" s="35">
        <v>24</v>
      </c>
      <c r="E125" s="30"/>
      <c r="F125" s="28">
        <f t="shared" si="4"/>
        <v>0</v>
      </c>
      <c r="G125" s="28">
        <f t="shared" si="6"/>
        <v>0</v>
      </c>
      <c r="H125" s="29">
        <f t="shared" si="8"/>
        <v>0</v>
      </c>
      <c r="I125" s="22"/>
    </row>
    <row r="126" spans="1:9" ht="30" x14ac:dyDescent="0.2">
      <c r="A126" s="31" t="s">
        <v>472</v>
      </c>
      <c r="B126" s="34" t="s">
        <v>144</v>
      </c>
      <c r="C126" s="33" t="s">
        <v>22</v>
      </c>
      <c r="D126" s="35">
        <v>12</v>
      </c>
      <c r="E126" s="30"/>
      <c r="F126" s="28">
        <f t="shared" si="4"/>
        <v>0</v>
      </c>
      <c r="G126" s="28">
        <f t="shared" si="6"/>
        <v>0</v>
      </c>
      <c r="H126" s="29">
        <f t="shared" si="8"/>
        <v>0</v>
      </c>
      <c r="I126" s="22"/>
    </row>
    <row r="127" spans="1:9" ht="30" x14ac:dyDescent="0.2">
      <c r="A127" s="31" t="s">
        <v>473</v>
      </c>
      <c r="B127" s="34" t="s">
        <v>67</v>
      </c>
      <c r="C127" s="33" t="s">
        <v>22</v>
      </c>
      <c r="D127" s="35">
        <v>24</v>
      </c>
      <c r="E127" s="30"/>
      <c r="F127" s="28">
        <f t="shared" si="4"/>
        <v>0</v>
      </c>
      <c r="G127" s="28">
        <f t="shared" si="6"/>
        <v>0</v>
      </c>
      <c r="H127" s="29">
        <f t="shared" si="8"/>
        <v>0</v>
      </c>
      <c r="I127" s="22"/>
    </row>
    <row r="128" spans="1:9" ht="30" x14ac:dyDescent="0.2">
      <c r="A128" s="31" t="s">
        <v>474</v>
      </c>
      <c r="B128" s="34" t="s">
        <v>68</v>
      </c>
      <c r="C128" s="33" t="s">
        <v>22</v>
      </c>
      <c r="D128" s="35">
        <v>36</v>
      </c>
      <c r="E128" s="30"/>
      <c r="F128" s="28">
        <f t="shared" si="4"/>
        <v>0</v>
      </c>
      <c r="G128" s="28">
        <f t="shared" si="6"/>
        <v>0</v>
      </c>
      <c r="H128" s="29">
        <f t="shared" si="8"/>
        <v>0</v>
      </c>
      <c r="I128" s="22"/>
    </row>
    <row r="129" spans="1:9" ht="15" x14ac:dyDescent="0.2">
      <c r="A129" s="31" t="s">
        <v>475</v>
      </c>
      <c r="B129" s="34" t="s">
        <v>145</v>
      </c>
      <c r="C129" s="33" t="s">
        <v>21</v>
      </c>
      <c r="D129" s="35">
        <v>9</v>
      </c>
      <c r="E129" s="30"/>
      <c r="F129" s="28">
        <f t="shared" si="4"/>
        <v>0</v>
      </c>
      <c r="G129" s="28">
        <f t="shared" si="6"/>
        <v>0</v>
      </c>
      <c r="H129" s="29">
        <f t="shared" si="8"/>
        <v>0</v>
      </c>
      <c r="I129" s="22"/>
    </row>
    <row r="130" spans="1:9" ht="30" x14ac:dyDescent="0.2">
      <c r="A130" s="31" t="s">
        <v>476</v>
      </c>
      <c r="B130" s="34" t="s">
        <v>146</v>
      </c>
      <c r="C130" s="33" t="s">
        <v>21</v>
      </c>
      <c r="D130" s="35">
        <v>5</v>
      </c>
      <c r="E130" s="30"/>
      <c r="F130" s="28">
        <f t="shared" si="4"/>
        <v>0</v>
      </c>
      <c r="G130" s="28">
        <f t="shared" si="6"/>
        <v>0</v>
      </c>
      <c r="H130" s="29">
        <f t="shared" si="8"/>
        <v>0</v>
      </c>
      <c r="I130" s="22"/>
    </row>
    <row r="131" spans="1:9" ht="15" x14ac:dyDescent="0.2">
      <c r="A131" s="31" t="s">
        <v>477</v>
      </c>
      <c r="B131" s="34" t="s">
        <v>148</v>
      </c>
      <c r="C131" s="33" t="s">
        <v>21</v>
      </c>
      <c r="D131" s="35">
        <v>1</v>
      </c>
      <c r="E131" s="30"/>
      <c r="F131" s="28">
        <f t="shared" si="4"/>
        <v>0</v>
      </c>
      <c r="G131" s="28">
        <f t="shared" si="6"/>
        <v>0</v>
      </c>
      <c r="H131" s="29">
        <f t="shared" si="8"/>
        <v>0</v>
      </c>
      <c r="I131" s="22"/>
    </row>
    <row r="132" spans="1:9" ht="75" x14ac:dyDescent="0.2">
      <c r="A132" s="31" t="s">
        <v>478</v>
      </c>
      <c r="B132" s="34" t="s">
        <v>147</v>
      </c>
      <c r="C132" s="33" t="s">
        <v>21</v>
      </c>
      <c r="D132" s="35">
        <v>1</v>
      </c>
      <c r="E132" s="30"/>
      <c r="F132" s="28">
        <f t="shared" si="4"/>
        <v>0</v>
      </c>
      <c r="G132" s="28">
        <f t="shared" si="6"/>
        <v>0</v>
      </c>
      <c r="H132" s="29">
        <f t="shared" si="8"/>
        <v>0</v>
      </c>
      <c r="I132" s="22"/>
    </row>
    <row r="133" spans="1:9" ht="15.75" x14ac:dyDescent="0.2">
      <c r="A133" s="33"/>
      <c r="B133" s="114" t="s">
        <v>5</v>
      </c>
      <c r="C133" s="107"/>
      <c r="D133" s="35"/>
      <c r="E133" s="30"/>
      <c r="F133" s="28"/>
      <c r="G133" s="28"/>
      <c r="H133" s="29">
        <f>SUM(H111:H132)</f>
        <v>0</v>
      </c>
      <c r="I133" s="22"/>
    </row>
    <row r="134" spans="1:9" ht="18" x14ac:dyDescent="0.2">
      <c r="A134" s="39">
        <v>10</v>
      </c>
      <c r="B134" s="99" t="s">
        <v>11</v>
      </c>
      <c r="C134" s="33"/>
      <c r="D134" s="35"/>
      <c r="E134" s="30"/>
      <c r="F134" s="28"/>
      <c r="G134" s="28"/>
      <c r="H134" s="29"/>
      <c r="I134" s="22"/>
    </row>
    <row r="135" spans="1:9" ht="45" x14ac:dyDescent="0.2">
      <c r="A135" s="36" t="s">
        <v>481</v>
      </c>
      <c r="B135" s="34" t="s">
        <v>69</v>
      </c>
      <c r="C135" s="33" t="s">
        <v>12</v>
      </c>
      <c r="D135" s="35">
        <v>4.2</v>
      </c>
      <c r="E135" s="30"/>
      <c r="F135" s="28">
        <f t="shared" si="4"/>
        <v>0</v>
      </c>
      <c r="G135" s="28">
        <f t="shared" si="6"/>
        <v>0</v>
      </c>
      <c r="H135" s="29">
        <f>F135*D135</f>
        <v>0</v>
      </c>
      <c r="I135" s="22"/>
    </row>
    <row r="136" spans="1:9" ht="45" x14ac:dyDescent="0.2">
      <c r="A136" s="36" t="s">
        <v>482</v>
      </c>
      <c r="B136" s="34" t="s">
        <v>149</v>
      </c>
      <c r="C136" s="33" t="s">
        <v>12</v>
      </c>
      <c r="D136" s="35">
        <v>98.13</v>
      </c>
      <c r="E136" s="30"/>
      <c r="F136" s="28">
        <f t="shared" si="4"/>
        <v>0</v>
      </c>
      <c r="G136" s="28">
        <f t="shared" si="6"/>
        <v>0</v>
      </c>
      <c r="H136" s="29">
        <f>F136*D136</f>
        <v>0</v>
      </c>
      <c r="I136" s="22"/>
    </row>
    <row r="137" spans="1:9" ht="60" x14ac:dyDescent="0.2">
      <c r="A137" s="36" t="s">
        <v>483</v>
      </c>
      <c r="B137" s="34" t="s">
        <v>71</v>
      </c>
      <c r="C137" s="33" t="s">
        <v>12</v>
      </c>
      <c r="D137" s="35">
        <v>43.13</v>
      </c>
      <c r="E137" s="30"/>
      <c r="F137" s="28">
        <f t="shared" si="4"/>
        <v>0</v>
      </c>
      <c r="G137" s="28">
        <f t="shared" si="6"/>
        <v>0</v>
      </c>
      <c r="H137" s="29">
        <f>F137*D137</f>
        <v>0</v>
      </c>
      <c r="I137" s="22"/>
    </row>
    <row r="138" spans="1:9" ht="15.75" x14ac:dyDescent="0.2">
      <c r="A138" s="33"/>
      <c r="B138" s="114" t="s">
        <v>5</v>
      </c>
      <c r="C138" s="33"/>
      <c r="D138" s="35"/>
      <c r="E138" s="30"/>
      <c r="F138" s="28"/>
      <c r="G138" s="28"/>
      <c r="H138" s="29">
        <f>SUM(H135:H137)</f>
        <v>0</v>
      </c>
      <c r="I138" s="22"/>
    </row>
    <row r="139" spans="1:9" ht="15.75" x14ac:dyDescent="0.2">
      <c r="A139" s="33"/>
      <c r="B139" s="96"/>
      <c r="C139" s="33"/>
      <c r="D139" s="35"/>
      <c r="E139" s="30"/>
      <c r="F139" s="28"/>
      <c r="G139" s="28"/>
      <c r="H139" s="29"/>
      <c r="I139" s="22"/>
    </row>
    <row r="140" spans="1:9" ht="18" x14ac:dyDescent="0.2">
      <c r="A140" s="33"/>
      <c r="B140" s="115" t="s">
        <v>150</v>
      </c>
      <c r="C140" s="92"/>
      <c r="D140" s="92"/>
      <c r="E140" s="112"/>
      <c r="F140" s="28"/>
      <c r="G140" s="28"/>
      <c r="H140" s="156">
        <f>H138+H133+H109+H91+H84+H75+H64+H58+H20+H13</f>
        <v>0</v>
      </c>
      <c r="I140" s="20"/>
    </row>
    <row r="141" spans="1:9" ht="15" x14ac:dyDescent="0.2">
      <c r="A141" s="15"/>
      <c r="B141" s="16"/>
      <c r="C141" s="17"/>
      <c r="D141" s="17"/>
      <c r="E141" s="17"/>
      <c r="F141" s="28"/>
      <c r="G141" s="28"/>
      <c r="H141" s="29"/>
      <c r="I141" s="21"/>
    </row>
    <row r="142" spans="1:9" ht="20.25" x14ac:dyDescent="0.2">
      <c r="A142" s="108"/>
      <c r="B142" s="100" t="s">
        <v>157</v>
      </c>
      <c r="C142" s="108"/>
      <c r="D142" s="109"/>
      <c r="E142" s="110"/>
      <c r="F142" s="155"/>
      <c r="G142" s="28"/>
      <c r="H142" s="109"/>
      <c r="I142" s="25"/>
    </row>
    <row r="143" spans="1:9" ht="18" x14ac:dyDescent="0.2">
      <c r="A143" s="102" t="s">
        <v>247</v>
      </c>
      <c r="B143" s="99" t="s">
        <v>10</v>
      </c>
      <c r="C143" s="33"/>
      <c r="D143" s="29"/>
      <c r="E143" s="30"/>
      <c r="F143" s="28"/>
      <c r="G143" s="28"/>
      <c r="H143" s="29"/>
      <c r="I143" s="25"/>
    </row>
    <row r="144" spans="1:9" ht="30" x14ac:dyDescent="0.2">
      <c r="A144" s="31" t="s">
        <v>498</v>
      </c>
      <c r="B144" s="32" t="s">
        <v>45</v>
      </c>
      <c r="C144" s="33" t="s">
        <v>20</v>
      </c>
      <c r="D144" s="29">
        <v>2.38</v>
      </c>
      <c r="E144" s="30"/>
      <c r="F144" s="28">
        <f t="shared" ref="F144:F185" si="9">E144*1.2637</f>
        <v>0</v>
      </c>
      <c r="G144" s="28">
        <f t="shared" ref="G144:G185" si="10">E144*D144</f>
        <v>0</v>
      </c>
      <c r="H144" s="29">
        <f>F144*D144</f>
        <v>0</v>
      </c>
      <c r="I144" s="25"/>
    </row>
    <row r="145" spans="1:8" ht="30" x14ac:dyDescent="0.2">
      <c r="A145" s="101" t="s">
        <v>415</v>
      </c>
      <c r="B145" s="34" t="s">
        <v>85</v>
      </c>
      <c r="C145" s="33" t="s">
        <v>20</v>
      </c>
      <c r="D145" s="29">
        <v>1.58</v>
      </c>
      <c r="E145" s="30"/>
      <c r="F145" s="28">
        <f t="shared" si="9"/>
        <v>0</v>
      </c>
      <c r="G145" s="28">
        <f t="shared" si="10"/>
        <v>0</v>
      </c>
      <c r="H145" s="29">
        <f>F145*D145</f>
        <v>0</v>
      </c>
    </row>
    <row r="146" spans="1:8" ht="15.75" x14ac:dyDescent="0.2">
      <c r="A146" s="33"/>
      <c r="B146" s="114" t="s">
        <v>5</v>
      </c>
      <c r="C146" s="33"/>
      <c r="D146" s="35"/>
      <c r="E146" s="30"/>
      <c r="F146" s="28"/>
      <c r="G146" s="28"/>
      <c r="H146" s="29">
        <f>SUM(H144:H145)</f>
        <v>0</v>
      </c>
    </row>
    <row r="147" spans="1:8" ht="18" x14ac:dyDescent="0.2">
      <c r="A147" s="102" t="s">
        <v>248</v>
      </c>
      <c r="B147" s="99" t="s">
        <v>38</v>
      </c>
      <c r="C147" s="33"/>
      <c r="D147" s="35"/>
      <c r="E147" s="30"/>
      <c r="F147" s="28"/>
      <c r="G147" s="28"/>
      <c r="H147" s="29"/>
    </row>
    <row r="148" spans="1:8" ht="18" x14ac:dyDescent="0.2">
      <c r="A148" s="102" t="s">
        <v>249</v>
      </c>
      <c r="B148" s="99" t="s">
        <v>88</v>
      </c>
      <c r="C148" s="33"/>
      <c r="D148" s="35"/>
      <c r="E148" s="30"/>
      <c r="F148" s="28"/>
      <c r="G148" s="28"/>
      <c r="H148" s="29"/>
    </row>
    <row r="149" spans="1:8" ht="45" x14ac:dyDescent="0.2">
      <c r="A149" s="31" t="s">
        <v>418</v>
      </c>
      <c r="B149" s="34" t="s">
        <v>90</v>
      </c>
      <c r="C149" s="33" t="s">
        <v>20</v>
      </c>
      <c r="D149" s="35">
        <v>0.99</v>
      </c>
      <c r="E149" s="30"/>
      <c r="F149" s="28">
        <f t="shared" si="9"/>
        <v>0</v>
      </c>
      <c r="G149" s="28">
        <f t="shared" si="10"/>
        <v>0</v>
      </c>
      <c r="H149" s="29">
        <f>F149*D149</f>
        <v>0</v>
      </c>
    </row>
    <row r="150" spans="1:8" ht="60" x14ac:dyDescent="0.2">
      <c r="A150" s="101" t="s">
        <v>422</v>
      </c>
      <c r="B150" s="34" t="s">
        <v>102</v>
      </c>
      <c r="C150" s="33" t="s">
        <v>91</v>
      </c>
      <c r="D150" s="35">
        <v>12.1</v>
      </c>
      <c r="E150" s="30"/>
      <c r="F150" s="28">
        <f t="shared" si="9"/>
        <v>0</v>
      </c>
      <c r="G150" s="28">
        <f t="shared" si="10"/>
        <v>0</v>
      </c>
      <c r="H150" s="29">
        <f>F150*D150</f>
        <v>0</v>
      </c>
    </row>
    <row r="151" spans="1:8" ht="18" x14ac:dyDescent="0.2">
      <c r="A151" s="102" t="s">
        <v>250</v>
      </c>
      <c r="B151" s="99" t="s">
        <v>93</v>
      </c>
      <c r="C151" s="33"/>
      <c r="D151" s="35"/>
      <c r="E151" s="30"/>
      <c r="F151" s="28"/>
      <c r="G151" s="28"/>
      <c r="H151" s="29"/>
    </row>
    <row r="152" spans="1:8" ht="45" x14ac:dyDescent="0.2">
      <c r="A152" s="31" t="s">
        <v>418</v>
      </c>
      <c r="B152" s="34" t="s">
        <v>90</v>
      </c>
      <c r="C152" s="33" t="s">
        <v>20</v>
      </c>
      <c r="D152" s="35">
        <v>0.55000000000000004</v>
      </c>
      <c r="E152" s="30"/>
      <c r="F152" s="28">
        <f t="shared" si="9"/>
        <v>0</v>
      </c>
      <c r="G152" s="28">
        <f t="shared" si="10"/>
        <v>0</v>
      </c>
      <c r="H152" s="29">
        <f>F152*D152</f>
        <v>0</v>
      </c>
    </row>
    <row r="153" spans="1:8" ht="60" x14ac:dyDescent="0.2">
      <c r="A153" s="101" t="s">
        <v>422</v>
      </c>
      <c r="B153" s="34" t="s">
        <v>102</v>
      </c>
      <c r="C153" s="33" t="s">
        <v>91</v>
      </c>
      <c r="D153" s="35">
        <v>27</v>
      </c>
      <c r="E153" s="30"/>
      <c r="F153" s="28">
        <f t="shared" si="9"/>
        <v>0</v>
      </c>
      <c r="G153" s="28">
        <f t="shared" si="10"/>
        <v>0</v>
      </c>
      <c r="H153" s="29">
        <f>F153*D153</f>
        <v>0</v>
      </c>
    </row>
    <row r="154" spans="1:8" ht="75" x14ac:dyDescent="0.2">
      <c r="A154" s="101" t="s">
        <v>420</v>
      </c>
      <c r="B154" s="34" t="s">
        <v>94</v>
      </c>
      <c r="C154" s="33" t="s">
        <v>91</v>
      </c>
      <c r="D154" s="35">
        <v>16.88</v>
      </c>
      <c r="E154" s="30"/>
      <c r="F154" s="28">
        <f t="shared" si="9"/>
        <v>0</v>
      </c>
      <c r="G154" s="28">
        <f t="shared" si="10"/>
        <v>0</v>
      </c>
      <c r="H154" s="29">
        <f>F154*D154</f>
        <v>0</v>
      </c>
    </row>
    <row r="155" spans="1:8" ht="45" x14ac:dyDescent="0.2">
      <c r="A155" s="101" t="s">
        <v>421</v>
      </c>
      <c r="B155" s="34" t="s">
        <v>97</v>
      </c>
      <c r="C155" s="33" t="s">
        <v>12</v>
      </c>
      <c r="D155" s="35">
        <v>13.32</v>
      </c>
      <c r="E155" s="30"/>
      <c r="F155" s="28">
        <f t="shared" si="9"/>
        <v>0</v>
      </c>
      <c r="G155" s="28">
        <f t="shared" si="10"/>
        <v>0</v>
      </c>
      <c r="H155" s="29">
        <f>F155*D155</f>
        <v>0</v>
      </c>
    </row>
    <row r="156" spans="1:8" ht="18" x14ac:dyDescent="0.2">
      <c r="A156" s="102" t="s">
        <v>251</v>
      </c>
      <c r="B156" s="99" t="s">
        <v>155</v>
      </c>
      <c r="C156" s="33"/>
      <c r="D156" s="35"/>
      <c r="E156" s="30"/>
      <c r="F156" s="28"/>
      <c r="G156" s="28"/>
      <c r="H156" s="29"/>
    </row>
    <row r="157" spans="1:8" ht="45" x14ac:dyDescent="0.2">
      <c r="A157" s="31" t="s">
        <v>418</v>
      </c>
      <c r="B157" s="34" t="s">
        <v>90</v>
      </c>
      <c r="C157" s="33" t="s">
        <v>20</v>
      </c>
      <c r="D157" s="35">
        <v>1.19</v>
      </c>
      <c r="E157" s="30"/>
      <c r="F157" s="28">
        <f t="shared" si="9"/>
        <v>0</v>
      </c>
      <c r="G157" s="28">
        <f t="shared" si="10"/>
        <v>0</v>
      </c>
      <c r="H157" s="29">
        <f>F157*D157</f>
        <v>0</v>
      </c>
    </row>
    <row r="158" spans="1:8" ht="60" x14ac:dyDescent="0.2">
      <c r="A158" s="101" t="s">
        <v>422</v>
      </c>
      <c r="B158" s="34" t="s">
        <v>102</v>
      </c>
      <c r="C158" s="33" t="s">
        <v>91</v>
      </c>
      <c r="D158" s="35">
        <v>69.45</v>
      </c>
      <c r="E158" s="30"/>
      <c r="F158" s="28">
        <f t="shared" si="9"/>
        <v>0</v>
      </c>
      <c r="G158" s="28">
        <f t="shared" si="10"/>
        <v>0</v>
      </c>
      <c r="H158" s="29">
        <f>F158*D158</f>
        <v>0</v>
      </c>
    </row>
    <row r="159" spans="1:8" ht="75" x14ac:dyDescent="0.2">
      <c r="A159" s="101" t="s">
        <v>420</v>
      </c>
      <c r="B159" s="34" t="s">
        <v>94</v>
      </c>
      <c r="C159" s="33" t="s">
        <v>91</v>
      </c>
      <c r="D159" s="35">
        <v>31</v>
      </c>
      <c r="E159" s="30"/>
      <c r="F159" s="28">
        <f t="shared" si="9"/>
        <v>0</v>
      </c>
      <c r="G159" s="28">
        <f t="shared" si="10"/>
        <v>0</v>
      </c>
      <c r="H159" s="29">
        <f>F159*D159</f>
        <v>0</v>
      </c>
    </row>
    <row r="160" spans="1:8" ht="45" x14ac:dyDescent="0.2">
      <c r="A160" s="101" t="s">
        <v>421</v>
      </c>
      <c r="B160" s="34" t="s">
        <v>97</v>
      </c>
      <c r="C160" s="33" t="s">
        <v>12</v>
      </c>
      <c r="D160" s="35">
        <v>7.93</v>
      </c>
      <c r="E160" s="30"/>
      <c r="F160" s="28">
        <f t="shared" si="9"/>
        <v>0</v>
      </c>
      <c r="G160" s="28">
        <f t="shared" si="10"/>
        <v>0</v>
      </c>
      <c r="H160" s="29">
        <f>F160*D160</f>
        <v>0</v>
      </c>
    </row>
    <row r="161" spans="1:8" ht="18" x14ac:dyDescent="0.2">
      <c r="A161" s="102" t="s">
        <v>252</v>
      </c>
      <c r="B161" s="99" t="s">
        <v>156</v>
      </c>
      <c r="C161" s="33"/>
      <c r="D161" s="35"/>
      <c r="E161" s="30"/>
      <c r="F161" s="28"/>
      <c r="G161" s="28"/>
      <c r="H161" s="29"/>
    </row>
    <row r="162" spans="1:8" ht="45" x14ac:dyDescent="0.2">
      <c r="A162" s="31" t="s">
        <v>418</v>
      </c>
      <c r="B162" s="34" t="s">
        <v>90</v>
      </c>
      <c r="C162" s="33" t="s">
        <v>20</v>
      </c>
      <c r="D162" s="35">
        <v>5.3</v>
      </c>
      <c r="E162" s="30"/>
      <c r="F162" s="28">
        <f t="shared" si="9"/>
        <v>0</v>
      </c>
      <c r="G162" s="28">
        <f t="shared" si="10"/>
        <v>0</v>
      </c>
      <c r="H162" s="29">
        <f>F162*D162</f>
        <v>0</v>
      </c>
    </row>
    <row r="163" spans="1:8" ht="75" x14ac:dyDescent="0.2">
      <c r="A163" s="101" t="s">
        <v>420</v>
      </c>
      <c r="B163" s="34" t="s">
        <v>103</v>
      </c>
      <c r="C163" s="33" t="s">
        <v>91</v>
      </c>
      <c r="D163" s="35">
        <v>123.38</v>
      </c>
      <c r="E163" s="30"/>
      <c r="F163" s="28">
        <f t="shared" si="9"/>
        <v>0</v>
      </c>
      <c r="G163" s="28">
        <f t="shared" si="10"/>
        <v>0</v>
      </c>
      <c r="H163" s="29">
        <f>F163*D163</f>
        <v>0</v>
      </c>
    </row>
    <row r="164" spans="1:8" ht="15.75" x14ac:dyDescent="0.2">
      <c r="A164" s="33"/>
      <c r="B164" s="114" t="s">
        <v>5</v>
      </c>
      <c r="C164" s="33"/>
      <c r="D164" s="35"/>
      <c r="E164" s="30"/>
      <c r="F164" s="28"/>
      <c r="G164" s="28"/>
      <c r="H164" s="29">
        <f>SUM(H149:H163)</f>
        <v>0</v>
      </c>
    </row>
    <row r="165" spans="1:8" ht="18" x14ac:dyDescent="0.2">
      <c r="A165" s="103" t="s">
        <v>253</v>
      </c>
      <c r="B165" s="99" t="s">
        <v>158</v>
      </c>
      <c r="C165" s="33"/>
      <c r="D165" s="35"/>
      <c r="E165" s="30"/>
      <c r="F165" s="28"/>
      <c r="G165" s="28"/>
      <c r="H165" s="29"/>
    </row>
    <row r="166" spans="1:8" ht="45" x14ac:dyDescent="0.2">
      <c r="A166" s="31" t="s">
        <v>484</v>
      </c>
      <c r="B166" s="34" t="s">
        <v>152</v>
      </c>
      <c r="C166" s="33" t="s">
        <v>12</v>
      </c>
      <c r="D166" s="35">
        <v>12.14</v>
      </c>
      <c r="E166" s="30"/>
      <c r="F166" s="28">
        <f t="shared" si="9"/>
        <v>0</v>
      </c>
      <c r="G166" s="28">
        <f t="shared" si="10"/>
        <v>0</v>
      </c>
      <c r="H166" s="29">
        <f>F166*D166</f>
        <v>0</v>
      </c>
    </row>
    <row r="167" spans="1:8" ht="60" x14ac:dyDescent="0.2">
      <c r="A167" s="31" t="s">
        <v>499</v>
      </c>
      <c r="B167" s="34" t="s">
        <v>77</v>
      </c>
      <c r="C167" s="33" t="s">
        <v>12</v>
      </c>
      <c r="D167" s="35">
        <v>31.6</v>
      </c>
      <c r="E167" s="30"/>
      <c r="F167" s="28">
        <f t="shared" si="9"/>
        <v>0</v>
      </c>
      <c r="G167" s="28">
        <f t="shared" si="10"/>
        <v>0</v>
      </c>
      <c r="H167" s="29">
        <f>F167*D167</f>
        <v>0</v>
      </c>
    </row>
    <row r="168" spans="1:8" ht="15.75" x14ac:dyDescent="0.2">
      <c r="A168" s="33"/>
      <c r="B168" s="114" t="s">
        <v>5</v>
      </c>
      <c r="C168" s="33"/>
      <c r="D168" s="35"/>
      <c r="E168" s="30"/>
      <c r="F168" s="28"/>
      <c r="G168" s="28"/>
      <c r="H168" s="29">
        <f>SUM(H166:H167)</f>
        <v>0</v>
      </c>
    </row>
    <row r="169" spans="1:8" ht="18" x14ac:dyDescent="0.2">
      <c r="A169" s="103" t="s">
        <v>254</v>
      </c>
      <c r="B169" s="99" t="s">
        <v>122</v>
      </c>
      <c r="C169" s="33"/>
      <c r="D169" s="35"/>
      <c r="E169" s="30"/>
      <c r="F169" s="28"/>
      <c r="G169" s="28"/>
      <c r="H169" s="29"/>
    </row>
    <row r="170" spans="1:8" ht="30" x14ac:dyDescent="0.2">
      <c r="A170" s="31" t="s">
        <v>485</v>
      </c>
      <c r="B170" s="34" t="s">
        <v>153</v>
      </c>
      <c r="C170" s="33" t="s">
        <v>12</v>
      </c>
      <c r="D170" s="35">
        <v>87.48</v>
      </c>
      <c r="E170" s="30"/>
      <c r="F170" s="28">
        <f t="shared" si="9"/>
        <v>0</v>
      </c>
      <c r="G170" s="28">
        <f t="shared" si="10"/>
        <v>0</v>
      </c>
      <c r="H170" s="29">
        <f>F170*D170</f>
        <v>0</v>
      </c>
    </row>
    <row r="171" spans="1:8" ht="30" x14ac:dyDescent="0.2">
      <c r="A171" s="31" t="s">
        <v>486</v>
      </c>
      <c r="B171" s="34" t="s">
        <v>154</v>
      </c>
      <c r="C171" s="33" t="s">
        <v>12</v>
      </c>
      <c r="D171" s="35">
        <v>51.89</v>
      </c>
      <c r="E171" s="30"/>
      <c r="F171" s="28">
        <f t="shared" si="9"/>
        <v>0</v>
      </c>
      <c r="G171" s="28">
        <f t="shared" si="10"/>
        <v>0</v>
      </c>
      <c r="H171" s="29">
        <f>F171*D171</f>
        <v>0</v>
      </c>
    </row>
    <row r="172" spans="1:8" ht="30" x14ac:dyDescent="0.2">
      <c r="A172" s="33" t="s">
        <v>487</v>
      </c>
      <c r="B172" s="34" t="s">
        <v>123</v>
      </c>
      <c r="C172" s="33" t="s">
        <v>12</v>
      </c>
      <c r="D172" s="35">
        <v>7.7</v>
      </c>
      <c r="E172" s="30"/>
      <c r="F172" s="28">
        <f t="shared" si="9"/>
        <v>0</v>
      </c>
      <c r="G172" s="28">
        <f t="shared" si="10"/>
        <v>0</v>
      </c>
      <c r="H172" s="29">
        <f>F172*D172</f>
        <v>0</v>
      </c>
    </row>
    <row r="173" spans="1:8" ht="30" x14ac:dyDescent="0.2">
      <c r="A173" s="33" t="s">
        <v>488</v>
      </c>
      <c r="B173" s="34" t="s">
        <v>124</v>
      </c>
      <c r="C173" s="33" t="s">
        <v>12</v>
      </c>
      <c r="D173" s="35">
        <v>6.61</v>
      </c>
      <c r="E173" s="30"/>
      <c r="F173" s="28">
        <f t="shared" si="9"/>
        <v>0</v>
      </c>
      <c r="G173" s="28">
        <f t="shared" si="10"/>
        <v>0</v>
      </c>
      <c r="H173" s="29">
        <f>F173*D173</f>
        <v>0</v>
      </c>
    </row>
    <row r="174" spans="1:8" ht="15.75" x14ac:dyDescent="0.2">
      <c r="A174" s="33"/>
      <c r="B174" s="114" t="s">
        <v>5</v>
      </c>
      <c r="C174" s="33"/>
      <c r="D174" s="35"/>
      <c r="E174" s="30"/>
      <c r="F174" s="28"/>
      <c r="G174" s="28"/>
      <c r="H174" s="29">
        <f>SUM(H170:H173)</f>
        <v>0</v>
      </c>
    </row>
    <row r="175" spans="1:8" ht="18" x14ac:dyDescent="0.2">
      <c r="A175" s="103" t="s">
        <v>255</v>
      </c>
      <c r="B175" s="99" t="s">
        <v>40</v>
      </c>
      <c r="C175" s="33"/>
      <c r="D175" s="35"/>
      <c r="E175" s="30"/>
      <c r="F175" s="28"/>
      <c r="G175" s="28"/>
      <c r="H175" s="29"/>
    </row>
    <row r="176" spans="1:8" ht="60" x14ac:dyDescent="0.2">
      <c r="A176" s="31" t="s">
        <v>489</v>
      </c>
      <c r="B176" s="34" t="s">
        <v>242</v>
      </c>
      <c r="C176" s="33" t="s">
        <v>21</v>
      </c>
      <c r="D176" s="35">
        <v>10</v>
      </c>
      <c r="E176" s="30"/>
      <c r="F176" s="28">
        <f t="shared" si="9"/>
        <v>0</v>
      </c>
      <c r="G176" s="28">
        <f t="shared" si="10"/>
        <v>0</v>
      </c>
      <c r="H176" s="29">
        <f>F176*D176</f>
        <v>0</v>
      </c>
    </row>
    <row r="177" spans="1:8" ht="15.75" x14ac:dyDescent="0.2">
      <c r="A177" s="33"/>
      <c r="B177" s="114" t="s">
        <v>5</v>
      </c>
      <c r="C177" s="33"/>
      <c r="D177" s="35"/>
      <c r="E177" s="30"/>
      <c r="F177" s="28"/>
      <c r="G177" s="28"/>
      <c r="H177" s="29">
        <f>SUM(H176)</f>
        <v>0</v>
      </c>
    </row>
    <row r="178" spans="1:8" ht="18" x14ac:dyDescent="0.2">
      <c r="A178" s="39">
        <v>16</v>
      </c>
      <c r="B178" s="99" t="s">
        <v>11</v>
      </c>
      <c r="C178" s="33"/>
      <c r="D178" s="35"/>
      <c r="E178" s="30"/>
      <c r="F178" s="28"/>
      <c r="G178" s="28"/>
      <c r="H178" s="29"/>
    </row>
    <row r="179" spans="1:8" ht="45" x14ac:dyDescent="0.2">
      <c r="A179" s="36" t="s">
        <v>482</v>
      </c>
      <c r="B179" s="34" t="s">
        <v>149</v>
      </c>
      <c r="C179" s="33" t="s">
        <v>12</v>
      </c>
      <c r="D179" s="35">
        <v>87.48</v>
      </c>
      <c r="E179" s="30"/>
      <c r="F179" s="28">
        <f t="shared" si="9"/>
        <v>0</v>
      </c>
      <c r="G179" s="28">
        <f t="shared" si="10"/>
        <v>0</v>
      </c>
      <c r="H179" s="29">
        <f>F179*D179</f>
        <v>0</v>
      </c>
    </row>
    <row r="180" spans="1:8" ht="15.75" x14ac:dyDescent="0.2">
      <c r="A180" s="33"/>
      <c r="B180" s="114" t="s">
        <v>5</v>
      </c>
      <c r="C180" s="33"/>
      <c r="D180" s="35"/>
      <c r="E180" s="30"/>
      <c r="F180" s="28"/>
      <c r="G180" s="28"/>
      <c r="H180" s="29">
        <f>SUM(H179)</f>
        <v>0</v>
      </c>
    </row>
    <row r="181" spans="1:8" ht="18" x14ac:dyDescent="0.2">
      <c r="A181" s="103" t="s">
        <v>256</v>
      </c>
      <c r="B181" s="99" t="s">
        <v>24</v>
      </c>
      <c r="C181" s="33"/>
      <c r="D181" s="35"/>
      <c r="E181" s="30"/>
      <c r="F181" s="28"/>
      <c r="G181" s="28"/>
      <c r="H181" s="29"/>
    </row>
    <row r="182" spans="1:8" ht="30" x14ac:dyDescent="0.2">
      <c r="A182" s="31" t="s">
        <v>447</v>
      </c>
      <c r="B182" s="34" t="s">
        <v>51</v>
      </c>
      <c r="C182" s="33" t="s">
        <v>21</v>
      </c>
      <c r="D182" s="35">
        <v>6</v>
      </c>
      <c r="E182" s="30"/>
      <c r="F182" s="28">
        <f t="shared" si="9"/>
        <v>0</v>
      </c>
      <c r="G182" s="28">
        <f t="shared" si="10"/>
        <v>0</v>
      </c>
      <c r="H182" s="29">
        <f>F182*D182</f>
        <v>0</v>
      </c>
    </row>
    <row r="183" spans="1:8" ht="45" x14ac:dyDescent="0.2">
      <c r="A183" s="31" t="s">
        <v>448</v>
      </c>
      <c r="B183" s="34" t="s">
        <v>52</v>
      </c>
      <c r="C183" s="33" t="s">
        <v>22</v>
      </c>
      <c r="D183" s="35">
        <v>24.7</v>
      </c>
      <c r="E183" s="30"/>
      <c r="F183" s="28">
        <f t="shared" si="9"/>
        <v>0</v>
      </c>
      <c r="G183" s="28">
        <f t="shared" si="10"/>
        <v>0</v>
      </c>
      <c r="H183" s="29">
        <f>F183*D183</f>
        <v>0</v>
      </c>
    </row>
    <row r="184" spans="1:8" ht="30" x14ac:dyDescent="0.2">
      <c r="A184" s="31" t="s">
        <v>458</v>
      </c>
      <c r="B184" s="34" t="s">
        <v>57</v>
      </c>
      <c r="C184" s="33" t="s">
        <v>22</v>
      </c>
      <c r="D184" s="35">
        <v>12.7</v>
      </c>
      <c r="E184" s="30"/>
      <c r="F184" s="28">
        <f t="shared" si="9"/>
        <v>0</v>
      </c>
      <c r="G184" s="28">
        <f t="shared" si="10"/>
        <v>0</v>
      </c>
      <c r="H184" s="29">
        <f>F184*D184</f>
        <v>0</v>
      </c>
    </row>
    <row r="185" spans="1:8" ht="30" x14ac:dyDescent="0.2">
      <c r="A185" s="31" t="s">
        <v>452</v>
      </c>
      <c r="B185" s="34" t="s">
        <v>138</v>
      </c>
      <c r="C185" s="33" t="s">
        <v>21</v>
      </c>
      <c r="D185" s="35">
        <v>6</v>
      </c>
      <c r="E185" s="30"/>
      <c r="F185" s="28">
        <f t="shared" si="9"/>
        <v>0</v>
      </c>
      <c r="G185" s="28">
        <f t="shared" si="10"/>
        <v>0</v>
      </c>
      <c r="H185" s="29">
        <f>F185*D185</f>
        <v>0</v>
      </c>
    </row>
    <row r="186" spans="1:8" ht="15.75" x14ac:dyDescent="0.2">
      <c r="A186" s="33"/>
      <c r="B186" s="114" t="s">
        <v>5</v>
      </c>
      <c r="C186" s="33"/>
      <c r="D186" s="35"/>
      <c r="E186" s="30"/>
      <c r="F186" s="30"/>
      <c r="G186" s="30"/>
      <c r="H186" s="29">
        <f>SUM(H182:H185)</f>
        <v>0</v>
      </c>
    </row>
    <row r="187" spans="1:8" ht="18" x14ac:dyDescent="0.2">
      <c r="A187" s="33"/>
      <c r="B187" s="115" t="s">
        <v>159</v>
      </c>
      <c r="C187" s="92"/>
      <c r="D187" s="92"/>
      <c r="E187" s="112"/>
      <c r="F187" s="112"/>
      <c r="G187" s="112"/>
      <c r="H187" s="113">
        <f>H186+H180+H177+H174+H168+H164+H146</f>
        <v>0</v>
      </c>
    </row>
    <row r="188" spans="1:8" ht="18" x14ac:dyDescent="0.2">
      <c r="A188" s="108"/>
      <c r="B188" s="158"/>
      <c r="C188" s="118"/>
      <c r="D188" s="118"/>
      <c r="E188" s="159"/>
      <c r="F188" s="159"/>
      <c r="G188" s="159"/>
      <c r="H188" s="160"/>
    </row>
    <row r="189" spans="1:8" ht="18" x14ac:dyDescent="0.2">
      <c r="A189" s="33"/>
      <c r="B189" s="115"/>
      <c r="C189" s="92"/>
      <c r="D189" s="92"/>
      <c r="E189" s="112"/>
      <c r="F189" s="112"/>
      <c r="G189" s="112"/>
      <c r="H189" s="113"/>
    </row>
    <row r="190" spans="1:8" ht="36" x14ac:dyDescent="0.2">
      <c r="A190" s="33"/>
      <c r="B190" s="115" t="s">
        <v>244</v>
      </c>
      <c r="C190" s="92"/>
      <c r="D190" s="92"/>
      <c r="E190" s="112"/>
      <c r="F190" s="161"/>
      <c r="G190" s="161">
        <f>SUM(G10:G189)</f>
        <v>0</v>
      </c>
      <c r="H190" s="113"/>
    </row>
    <row r="191" spans="1:8" ht="18" x14ac:dyDescent="0.25">
      <c r="A191" s="157"/>
      <c r="B191" s="115" t="s">
        <v>245</v>
      </c>
      <c r="C191" s="157"/>
      <c r="D191" s="157"/>
      <c r="E191" s="157"/>
      <c r="F191" s="157"/>
      <c r="G191" s="162">
        <f>H192-G190</f>
        <v>0</v>
      </c>
      <c r="H191" s="157"/>
    </row>
    <row r="192" spans="1:8" ht="36" x14ac:dyDescent="0.2">
      <c r="A192" s="33"/>
      <c r="B192" s="115" t="s">
        <v>243</v>
      </c>
      <c r="C192" s="92"/>
      <c r="D192" s="92"/>
      <c r="E192" s="112"/>
      <c r="F192" s="112"/>
      <c r="G192" s="112"/>
      <c r="H192" s="113">
        <f>H187+H140</f>
        <v>0</v>
      </c>
    </row>
  </sheetData>
  <mergeCells count="2">
    <mergeCell ref="A2:H2"/>
    <mergeCell ref="A1:H1"/>
  </mergeCells>
  <phoneticPr fontId="0" type="noConversion"/>
  <conditionalFormatting sqref="A12">
    <cfRule type="duplicateValues" dxfId="2" priority="2"/>
  </conditionalFormatting>
  <pageMargins left="0.55118110236220474" right="0.11811023622047245" top="0.47244094488188981" bottom="0.35433070866141736" header="0" footer="0.39370078740157483"/>
  <pageSetup paperSize="9" scale="50" orientation="portrait" r:id="rId1"/>
  <headerFooter alignWithMargins="0"/>
  <rowBreaks count="1" manualBreakCount="1">
    <brk id="120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FAF6-621C-4064-9B21-7C7C1A4D6350}">
  <dimension ref="A1:E172"/>
  <sheetViews>
    <sheetView topLeftCell="A163" zoomScale="86" zoomScaleNormal="86" workbookViewId="0">
      <selection activeCell="A139" sqref="A139"/>
    </sheetView>
  </sheetViews>
  <sheetFormatPr defaultRowHeight="12.75" x14ac:dyDescent="0.2"/>
  <cols>
    <col min="1" max="1" width="16.7109375" customWidth="1"/>
    <col min="2" max="2" width="64" customWidth="1"/>
    <col min="4" max="4" width="10" customWidth="1"/>
    <col min="5" max="5" width="55.140625" customWidth="1"/>
  </cols>
  <sheetData>
    <row r="1" spans="1:5" ht="15.75" x14ac:dyDescent="0.25">
      <c r="A1" s="236" t="s">
        <v>74</v>
      </c>
      <c r="B1" s="237"/>
      <c r="C1" s="237"/>
      <c r="D1" s="237"/>
      <c r="E1" s="237"/>
    </row>
    <row r="2" spans="1:5" ht="15.75" x14ac:dyDescent="0.25">
      <c r="A2" s="238" t="s">
        <v>235</v>
      </c>
      <c r="B2" s="239"/>
      <c r="C2" s="239"/>
      <c r="D2" s="239"/>
      <c r="E2" s="239"/>
    </row>
    <row r="3" spans="1:5" ht="15.75" x14ac:dyDescent="0.25">
      <c r="A3" s="122" t="s">
        <v>151</v>
      </c>
      <c r="B3" s="123"/>
      <c r="C3" s="124"/>
      <c r="D3" s="124"/>
      <c r="E3" s="124"/>
    </row>
    <row r="4" spans="1:5" ht="15.75" x14ac:dyDescent="0.25">
      <c r="A4" s="122" t="s">
        <v>78</v>
      </c>
      <c r="B4" s="125"/>
      <c r="C4" s="124"/>
      <c r="D4" s="124"/>
      <c r="E4" s="124"/>
    </row>
    <row r="5" spans="1:5" ht="15.75" x14ac:dyDescent="0.25">
      <c r="A5" s="126"/>
      <c r="B5" s="123"/>
      <c r="C5" s="123"/>
      <c r="D5" s="123"/>
      <c r="E5" s="124"/>
    </row>
    <row r="6" spans="1:5" ht="15.75" x14ac:dyDescent="0.25">
      <c r="A6" s="127" t="s">
        <v>412</v>
      </c>
      <c r="B6" s="128"/>
      <c r="C6" s="129"/>
      <c r="D6" s="129"/>
      <c r="E6" s="129"/>
    </row>
    <row r="7" spans="1:5" ht="15.75" x14ac:dyDescent="0.2">
      <c r="A7" s="26" t="s">
        <v>9</v>
      </c>
      <c r="B7" s="26" t="s">
        <v>0</v>
      </c>
      <c r="C7" s="26" t="s">
        <v>1</v>
      </c>
      <c r="D7" s="26" t="s">
        <v>2</v>
      </c>
      <c r="E7" s="130" t="s">
        <v>161</v>
      </c>
    </row>
    <row r="8" spans="1:5" ht="15.75" x14ac:dyDescent="0.2">
      <c r="A8" s="131"/>
      <c r="B8" s="132"/>
      <c r="C8" s="33"/>
      <c r="D8" s="92"/>
      <c r="E8" s="26"/>
    </row>
    <row r="9" spans="1:5" ht="15.75" x14ac:dyDescent="0.2">
      <c r="A9" s="133" t="s">
        <v>13</v>
      </c>
      <c r="B9" s="134" t="s">
        <v>7</v>
      </c>
      <c r="C9" s="108"/>
      <c r="D9" s="118"/>
      <c r="E9" s="135"/>
    </row>
    <row r="10" spans="1:5" ht="59.25" customHeight="1" x14ac:dyDescent="0.2">
      <c r="A10" s="105" t="s">
        <v>81</v>
      </c>
      <c r="B10" s="32" t="s">
        <v>43</v>
      </c>
      <c r="C10" s="138" t="s">
        <v>12</v>
      </c>
      <c r="D10" s="139">
        <v>4</v>
      </c>
      <c r="E10" s="140" t="s">
        <v>162</v>
      </c>
    </row>
    <row r="11" spans="1:5" ht="46.5" customHeight="1" x14ac:dyDescent="0.2">
      <c r="A11" s="105" t="s">
        <v>413</v>
      </c>
      <c r="B11" s="32" t="s">
        <v>44</v>
      </c>
      <c r="C11" s="138" t="s">
        <v>12</v>
      </c>
      <c r="D11" s="139">
        <v>1.5</v>
      </c>
      <c r="E11" s="140" t="s">
        <v>163</v>
      </c>
    </row>
    <row r="12" spans="1:5" ht="60" x14ac:dyDescent="0.2">
      <c r="A12" s="141" t="s">
        <v>82</v>
      </c>
      <c r="B12" s="98" t="s">
        <v>83</v>
      </c>
      <c r="C12" s="106" t="s">
        <v>21</v>
      </c>
      <c r="D12" s="139">
        <v>1</v>
      </c>
      <c r="E12" s="142">
        <v>1</v>
      </c>
    </row>
    <row r="13" spans="1:5" ht="15.75" x14ac:dyDescent="0.2">
      <c r="A13" s="145"/>
      <c r="B13" s="136" t="s">
        <v>84</v>
      </c>
      <c r="C13" s="145"/>
      <c r="D13" s="146"/>
      <c r="E13" s="147"/>
    </row>
    <row r="14" spans="1:5" ht="15.75" x14ac:dyDescent="0.2">
      <c r="A14" s="148" t="s">
        <v>14</v>
      </c>
      <c r="B14" s="96" t="s">
        <v>10</v>
      </c>
      <c r="C14" s="106"/>
      <c r="D14" s="143"/>
      <c r="E14" s="144"/>
    </row>
    <row r="15" spans="1:5" ht="45" x14ac:dyDescent="0.2">
      <c r="A15" s="105" t="s">
        <v>414</v>
      </c>
      <c r="B15" s="32" t="s">
        <v>45</v>
      </c>
      <c r="C15" s="106" t="s">
        <v>20</v>
      </c>
      <c r="D15" s="143">
        <v>9.7200000000000006</v>
      </c>
      <c r="E15" s="144" t="s">
        <v>164</v>
      </c>
    </row>
    <row r="16" spans="1:5" ht="45" x14ac:dyDescent="0.2">
      <c r="A16" s="149" t="s">
        <v>415</v>
      </c>
      <c r="B16" s="34" t="s">
        <v>85</v>
      </c>
      <c r="C16" s="106" t="s">
        <v>20</v>
      </c>
      <c r="D16" s="143">
        <v>5.83</v>
      </c>
      <c r="E16" s="144" t="s">
        <v>165</v>
      </c>
    </row>
    <row r="17" spans="1:5" ht="75" x14ac:dyDescent="0.2">
      <c r="A17" s="149" t="s">
        <v>416</v>
      </c>
      <c r="B17" s="34" t="s">
        <v>46</v>
      </c>
      <c r="C17" s="106" t="s">
        <v>20</v>
      </c>
      <c r="D17" s="143">
        <v>9.01</v>
      </c>
      <c r="E17" s="144" t="s">
        <v>166</v>
      </c>
    </row>
    <row r="18" spans="1:5" ht="15" x14ac:dyDescent="0.2">
      <c r="A18" s="149" t="s">
        <v>417</v>
      </c>
      <c r="B18" s="34" t="s">
        <v>86</v>
      </c>
      <c r="C18" s="106" t="s">
        <v>20</v>
      </c>
      <c r="D18" s="143">
        <v>9.01</v>
      </c>
      <c r="E18" s="144" t="s">
        <v>166</v>
      </c>
    </row>
    <row r="19" spans="1:5" ht="15.75" x14ac:dyDescent="0.2">
      <c r="A19" s="148" t="s">
        <v>15</v>
      </c>
      <c r="B19" s="96" t="s">
        <v>38</v>
      </c>
      <c r="C19" s="106"/>
      <c r="D19" s="150"/>
      <c r="E19" s="144"/>
    </row>
    <row r="20" spans="1:5" ht="15.75" x14ac:dyDescent="0.2">
      <c r="A20" s="148" t="s">
        <v>87</v>
      </c>
      <c r="B20" s="96" t="s">
        <v>88</v>
      </c>
      <c r="C20" s="106"/>
      <c r="D20" s="150"/>
      <c r="E20" s="144"/>
    </row>
    <row r="21" spans="1:5" ht="60" x14ac:dyDescent="0.2">
      <c r="A21" s="105" t="s">
        <v>418</v>
      </c>
      <c r="B21" s="34" t="s">
        <v>90</v>
      </c>
      <c r="C21" s="106" t="s">
        <v>20</v>
      </c>
      <c r="D21" s="150">
        <v>3.89</v>
      </c>
      <c r="E21" s="144" t="s">
        <v>167</v>
      </c>
    </row>
    <row r="22" spans="1:5" ht="90" x14ac:dyDescent="0.2">
      <c r="A22" s="149" t="s">
        <v>419</v>
      </c>
      <c r="B22" s="34" t="s">
        <v>95</v>
      </c>
      <c r="C22" s="106" t="s">
        <v>91</v>
      </c>
      <c r="D22" s="150">
        <v>47.74</v>
      </c>
      <c r="E22" s="144" t="s">
        <v>168</v>
      </c>
    </row>
    <row r="23" spans="1:5" ht="15.75" x14ac:dyDescent="0.2">
      <c r="A23" s="148" t="s">
        <v>92</v>
      </c>
      <c r="B23" s="96" t="s">
        <v>93</v>
      </c>
      <c r="C23" s="106"/>
      <c r="D23" s="150"/>
      <c r="E23" s="144"/>
    </row>
    <row r="24" spans="1:5" ht="60" x14ac:dyDescent="0.2">
      <c r="A24" s="105" t="s">
        <v>418</v>
      </c>
      <c r="B24" s="34" t="s">
        <v>90</v>
      </c>
      <c r="C24" s="106" t="s">
        <v>20</v>
      </c>
      <c r="D24" s="150">
        <v>0.96</v>
      </c>
      <c r="E24" s="144" t="s">
        <v>169</v>
      </c>
    </row>
    <row r="25" spans="1:5" ht="90" x14ac:dyDescent="0.2">
      <c r="A25" s="149" t="s">
        <v>419</v>
      </c>
      <c r="B25" s="34" t="s">
        <v>96</v>
      </c>
      <c r="C25" s="106" t="s">
        <v>91</v>
      </c>
      <c r="D25" s="150">
        <v>161.28</v>
      </c>
      <c r="E25" s="144" t="s">
        <v>171</v>
      </c>
    </row>
    <row r="26" spans="1:5" ht="105" x14ac:dyDescent="0.2">
      <c r="A26" s="149" t="s">
        <v>420</v>
      </c>
      <c r="B26" s="34" t="s">
        <v>94</v>
      </c>
      <c r="C26" s="106" t="s">
        <v>91</v>
      </c>
      <c r="D26" s="150">
        <v>24.64</v>
      </c>
      <c r="E26" s="144" t="s">
        <v>170</v>
      </c>
    </row>
    <row r="27" spans="1:5" ht="60" x14ac:dyDescent="0.2">
      <c r="A27" s="149" t="s">
        <v>421</v>
      </c>
      <c r="B27" s="34" t="s">
        <v>97</v>
      </c>
      <c r="C27" s="106" t="s">
        <v>12</v>
      </c>
      <c r="D27" s="150">
        <v>14.4</v>
      </c>
      <c r="E27" s="144" t="s">
        <v>172</v>
      </c>
    </row>
    <row r="28" spans="1:5" ht="15.75" x14ac:dyDescent="0.2">
      <c r="A28" s="148" t="s">
        <v>98</v>
      </c>
      <c r="B28" s="96" t="s">
        <v>99</v>
      </c>
      <c r="C28" s="106"/>
      <c r="D28" s="150"/>
      <c r="E28" s="144"/>
    </row>
    <row r="29" spans="1:5" ht="60" x14ac:dyDescent="0.2">
      <c r="A29" s="105" t="s">
        <v>418</v>
      </c>
      <c r="B29" s="34" t="s">
        <v>90</v>
      </c>
      <c r="C29" s="106" t="s">
        <v>20</v>
      </c>
      <c r="D29" s="150">
        <v>2.08</v>
      </c>
      <c r="E29" s="144" t="s">
        <v>173</v>
      </c>
    </row>
    <row r="30" spans="1:5" ht="90" x14ac:dyDescent="0.2">
      <c r="A30" s="149" t="s">
        <v>419</v>
      </c>
      <c r="B30" s="34" t="s">
        <v>95</v>
      </c>
      <c r="C30" s="106" t="s">
        <v>91</v>
      </c>
      <c r="D30" s="150">
        <v>107.87</v>
      </c>
      <c r="E30" s="144" t="s">
        <v>174</v>
      </c>
    </row>
    <row r="31" spans="1:5" ht="105" x14ac:dyDescent="0.2">
      <c r="A31" s="149" t="s">
        <v>420</v>
      </c>
      <c r="B31" s="34" t="s">
        <v>94</v>
      </c>
      <c r="C31" s="106" t="s">
        <v>91</v>
      </c>
      <c r="D31" s="150">
        <v>33.99</v>
      </c>
      <c r="E31" s="144" t="s">
        <v>175</v>
      </c>
    </row>
    <row r="32" spans="1:5" ht="60" x14ac:dyDescent="0.2">
      <c r="A32" s="149" t="s">
        <v>421</v>
      </c>
      <c r="B32" s="34" t="s">
        <v>97</v>
      </c>
      <c r="C32" s="106" t="s">
        <v>12</v>
      </c>
      <c r="D32" s="150">
        <v>34.58</v>
      </c>
      <c r="E32" s="144" t="s">
        <v>176</v>
      </c>
    </row>
    <row r="33" spans="1:5" ht="15.75" x14ac:dyDescent="0.2">
      <c r="A33" s="148" t="s">
        <v>100</v>
      </c>
      <c r="B33" s="96" t="s">
        <v>101</v>
      </c>
      <c r="C33" s="106"/>
      <c r="D33" s="150"/>
      <c r="E33" s="144"/>
    </row>
    <row r="34" spans="1:5" ht="60" x14ac:dyDescent="0.2">
      <c r="A34" s="105" t="s">
        <v>418</v>
      </c>
      <c r="B34" s="34" t="s">
        <v>90</v>
      </c>
      <c r="C34" s="106" t="s">
        <v>20</v>
      </c>
      <c r="D34" s="150">
        <v>4.93</v>
      </c>
      <c r="E34" s="144" t="s">
        <v>177</v>
      </c>
    </row>
    <row r="35" spans="1:5" ht="90" x14ac:dyDescent="0.2">
      <c r="A35" s="149" t="s">
        <v>422</v>
      </c>
      <c r="B35" s="34" t="s">
        <v>102</v>
      </c>
      <c r="C35" s="106" t="s">
        <v>91</v>
      </c>
      <c r="D35" s="150">
        <v>37.799999999999997</v>
      </c>
      <c r="E35" s="144" t="s">
        <v>178</v>
      </c>
    </row>
    <row r="36" spans="1:5" ht="105" x14ac:dyDescent="0.2">
      <c r="A36" s="149" t="s">
        <v>420</v>
      </c>
      <c r="B36" s="34" t="s">
        <v>103</v>
      </c>
      <c r="C36" s="106" t="s">
        <v>91</v>
      </c>
      <c r="D36" s="150">
        <v>91.99</v>
      </c>
      <c r="E36" s="144" t="s">
        <v>179</v>
      </c>
    </row>
    <row r="37" spans="1:5" ht="15.75" x14ac:dyDescent="0.2">
      <c r="A37" s="148" t="s">
        <v>104</v>
      </c>
      <c r="B37" s="96" t="s">
        <v>105</v>
      </c>
      <c r="C37" s="106"/>
      <c r="D37" s="150"/>
      <c r="E37" s="144"/>
    </row>
    <row r="38" spans="1:5" ht="60" x14ac:dyDescent="0.2">
      <c r="A38" s="105" t="s">
        <v>418</v>
      </c>
      <c r="B38" s="34" t="s">
        <v>90</v>
      </c>
      <c r="C38" s="106" t="s">
        <v>20</v>
      </c>
      <c r="D38" s="150">
        <v>1.38</v>
      </c>
      <c r="E38" s="144" t="s">
        <v>180</v>
      </c>
    </row>
    <row r="39" spans="1:5" ht="90" x14ac:dyDescent="0.2">
      <c r="A39" s="149" t="s">
        <v>419</v>
      </c>
      <c r="B39" s="34" t="s">
        <v>95</v>
      </c>
      <c r="C39" s="106" t="s">
        <v>91</v>
      </c>
      <c r="D39" s="150">
        <v>89.9</v>
      </c>
      <c r="E39" s="144" t="s">
        <v>181</v>
      </c>
    </row>
    <row r="40" spans="1:5" ht="105" x14ac:dyDescent="0.2">
      <c r="A40" s="149" t="s">
        <v>420</v>
      </c>
      <c r="B40" s="34" t="s">
        <v>94</v>
      </c>
      <c r="C40" s="106" t="s">
        <v>91</v>
      </c>
      <c r="D40" s="150">
        <v>31.84</v>
      </c>
      <c r="E40" s="144" t="s">
        <v>182</v>
      </c>
    </row>
    <row r="41" spans="1:5" ht="15.75" x14ac:dyDescent="0.2">
      <c r="A41" s="148" t="s">
        <v>106</v>
      </c>
      <c r="B41" s="96" t="s">
        <v>107</v>
      </c>
      <c r="C41" s="106"/>
      <c r="D41" s="150"/>
      <c r="E41" s="144"/>
    </row>
    <row r="42" spans="1:5" ht="60" x14ac:dyDescent="0.2">
      <c r="A42" s="105" t="s">
        <v>418</v>
      </c>
      <c r="B42" s="34" t="s">
        <v>90</v>
      </c>
      <c r="C42" s="106" t="s">
        <v>20</v>
      </c>
      <c r="D42" s="150">
        <v>5.64</v>
      </c>
      <c r="E42" s="144" t="s">
        <v>183</v>
      </c>
    </row>
    <row r="43" spans="1:5" ht="90" x14ac:dyDescent="0.2">
      <c r="A43" s="149" t="s">
        <v>422</v>
      </c>
      <c r="B43" s="34" t="s">
        <v>102</v>
      </c>
      <c r="C43" s="106" t="s">
        <v>91</v>
      </c>
      <c r="D43" s="150">
        <v>123.95</v>
      </c>
      <c r="E43" s="144" t="s">
        <v>184</v>
      </c>
    </row>
    <row r="44" spans="1:5" ht="105" x14ac:dyDescent="0.2">
      <c r="A44" s="149" t="s">
        <v>420</v>
      </c>
      <c r="B44" s="34" t="s">
        <v>103</v>
      </c>
      <c r="C44" s="106" t="s">
        <v>91</v>
      </c>
      <c r="D44" s="150">
        <v>105.28</v>
      </c>
      <c r="E44" s="144" t="s">
        <v>185</v>
      </c>
    </row>
    <row r="45" spans="1:5" ht="60" x14ac:dyDescent="0.2">
      <c r="A45" s="149" t="s">
        <v>421</v>
      </c>
      <c r="B45" s="34" t="s">
        <v>97</v>
      </c>
      <c r="C45" s="106" t="s">
        <v>12</v>
      </c>
      <c r="D45" s="150">
        <v>56.42</v>
      </c>
      <c r="E45" s="144" t="s">
        <v>186</v>
      </c>
    </row>
    <row r="46" spans="1:5" ht="15.75" x14ac:dyDescent="0.2">
      <c r="A46" s="148" t="s">
        <v>109</v>
      </c>
      <c r="B46" s="96" t="s">
        <v>110</v>
      </c>
      <c r="C46" s="106"/>
      <c r="D46" s="150"/>
      <c r="E46" s="144"/>
    </row>
    <row r="47" spans="1:5" ht="60" x14ac:dyDescent="0.2">
      <c r="A47" s="105" t="s">
        <v>418</v>
      </c>
      <c r="B47" s="34" t="s">
        <v>90</v>
      </c>
      <c r="C47" s="106" t="s">
        <v>20</v>
      </c>
      <c r="D47" s="150">
        <v>0.15</v>
      </c>
      <c r="E47" s="144" t="s">
        <v>187</v>
      </c>
    </row>
    <row r="48" spans="1:5" ht="90" x14ac:dyDescent="0.2">
      <c r="A48" s="149" t="s">
        <v>422</v>
      </c>
      <c r="B48" s="34" t="s">
        <v>111</v>
      </c>
      <c r="C48" s="106" t="s">
        <v>91</v>
      </c>
      <c r="D48" s="150">
        <v>10</v>
      </c>
      <c r="E48" s="144" t="s">
        <v>188</v>
      </c>
    </row>
    <row r="49" spans="1:5" ht="105" x14ac:dyDescent="0.2">
      <c r="A49" s="149" t="s">
        <v>420</v>
      </c>
      <c r="B49" s="34" t="s">
        <v>112</v>
      </c>
      <c r="C49" s="106" t="s">
        <v>91</v>
      </c>
      <c r="D49" s="150">
        <v>3.64</v>
      </c>
      <c r="E49" s="144" t="s">
        <v>189</v>
      </c>
    </row>
    <row r="50" spans="1:5" ht="15.75" x14ac:dyDescent="0.2">
      <c r="A50" s="148" t="s">
        <v>114</v>
      </c>
      <c r="B50" s="96" t="s">
        <v>113</v>
      </c>
      <c r="C50" s="106"/>
      <c r="D50" s="150"/>
      <c r="E50" s="144"/>
    </row>
    <row r="51" spans="1:5" ht="60" x14ac:dyDescent="0.2">
      <c r="A51" s="105" t="s">
        <v>418</v>
      </c>
      <c r="B51" s="34" t="s">
        <v>90</v>
      </c>
      <c r="C51" s="106" t="s">
        <v>20</v>
      </c>
      <c r="D51" s="150">
        <v>0.31</v>
      </c>
      <c r="E51" s="144" t="s">
        <v>190</v>
      </c>
    </row>
    <row r="52" spans="1:5" ht="90" x14ac:dyDescent="0.2">
      <c r="A52" s="149" t="s">
        <v>422</v>
      </c>
      <c r="B52" s="34" t="s">
        <v>111</v>
      </c>
      <c r="C52" s="106" t="s">
        <v>91</v>
      </c>
      <c r="D52" s="150">
        <v>30.6</v>
      </c>
      <c r="E52" s="144" t="s">
        <v>191</v>
      </c>
    </row>
    <row r="53" spans="1:5" ht="105" x14ac:dyDescent="0.2">
      <c r="A53" s="149" t="s">
        <v>420</v>
      </c>
      <c r="B53" s="34" t="s">
        <v>112</v>
      </c>
      <c r="C53" s="106" t="s">
        <v>91</v>
      </c>
      <c r="D53" s="150">
        <v>5.14</v>
      </c>
      <c r="E53" s="144" t="s">
        <v>192</v>
      </c>
    </row>
    <row r="54" spans="1:5" ht="15.75" x14ac:dyDescent="0.2">
      <c r="A54" s="148" t="s">
        <v>115</v>
      </c>
      <c r="B54" s="96" t="s">
        <v>116</v>
      </c>
      <c r="C54" s="106"/>
      <c r="D54" s="150"/>
      <c r="E54" s="144"/>
    </row>
    <row r="55" spans="1:5" ht="30" x14ac:dyDescent="0.2">
      <c r="A55" s="105" t="s">
        <v>423</v>
      </c>
      <c r="B55" s="34" t="s">
        <v>42</v>
      </c>
      <c r="C55" s="106" t="s">
        <v>20</v>
      </c>
      <c r="D55" s="150">
        <v>0.08</v>
      </c>
      <c r="E55" s="144" t="s">
        <v>193</v>
      </c>
    </row>
    <row r="56" spans="1:5" ht="15.75" x14ac:dyDescent="0.2">
      <c r="A56" s="152" t="s">
        <v>17</v>
      </c>
      <c r="B56" s="96" t="s">
        <v>39</v>
      </c>
      <c r="C56" s="106"/>
      <c r="D56" s="150"/>
      <c r="E56" s="144"/>
    </row>
    <row r="57" spans="1:5" ht="15.75" x14ac:dyDescent="0.2">
      <c r="A57" s="152" t="s">
        <v>117</v>
      </c>
      <c r="B57" s="96" t="s">
        <v>118</v>
      </c>
      <c r="C57" s="106"/>
      <c r="D57" s="150"/>
      <c r="E57" s="144"/>
    </row>
    <row r="58" spans="1:5" ht="75" x14ac:dyDescent="0.2">
      <c r="A58" s="105" t="s">
        <v>424</v>
      </c>
      <c r="B58" s="34" t="s">
        <v>77</v>
      </c>
      <c r="C58" s="106" t="s">
        <v>12</v>
      </c>
      <c r="D58" s="150">
        <v>116.14</v>
      </c>
      <c r="E58" s="144" t="s">
        <v>194</v>
      </c>
    </row>
    <row r="59" spans="1:5" ht="15.75" x14ac:dyDescent="0.2">
      <c r="A59" s="152" t="s">
        <v>119</v>
      </c>
      <c r="B59" s="96" t="s">
        <v>108</v>
      </c>
      <c r="C59" s="106"/>
      <c r="D59" s="150"/>
      <c r="E59" s="144"/>
    </row>
    <row r="60" spans="1:5" ht="93" customHeight="1" x14ac:dyDescent="0.2">
      <c r="A60" s="105" t="s">
        <v>424</v>
      </c>
      <c r="B60" s="34" t="s">
        <v>77</v>
      </c>
      <c r="C60" s="106" t="s">
        <v>12</v>
      </c>
      <c r="D60" s="150">
        <v>30.6</v>
      </c>
      <c r="E60" s="144" t="s">
        <v>195</v>
      </c>
    </row>
    <row r="61" spans="1:5" ht="15.75" x14ac:dyDescent="0.2">
      <c r="A61" s="152" t="s">
        <v>16</v>
      </c>
      <c r="B61" s="96" t="s">
        <v>122</v>
      </c>
      <c r="C61" s="106"/>
      <c r="D61" s="150"/>
      <c r="E61" s="144"/>
    </row>
    <row r="62" spans="1:5" ht="60" x14ac:dyDescent="0.2">
      <c r="A62" s="105" t="s">
        <v>425</v>
      </c>
      <c r="B62" s="34" t="s">
        <v>76</v>
      </c>
      <c r="C62" s="106" t="s">
        <v>12</v>
      </c>
      <c r="D62" s="150">
        <v>299.16000000000003</v>
      </c>
      <c r="E62" s="144" t="s">
        <v>196</v>
      </c>
    </row>
    <row r="63" spans="1:5" ht="30" x14ac:dyDescent="0.2">
      <c r="A63" s="105" t="s">
        <v>426</v>
      </c>
      <c r="B63" s="34" t="s">
        <v>132</v>
      </c>
      <c r="C63" s="106" t="s">
        <v>22</v>
      </c>
      <c r="D63" s="150">
        <v>30.6</v>
      </c>
      <c r="E63" s="144" t="s">
        <v>197</v>
      </c>
    </row>
    <row r="64" spans="1:5" ht="45" x14ac:dyDescent="0.2">
      <c r="A64" s="105" t="s">
        <v>427</v>
      </c>
      <c r="B64" s="34" t="s">
        <v>120</v>
      </c>
      <c r="C64" s="106" t="s">
        <v>12</v>
      </c>
      <c r="D64" s="150">
        <v>117.79</v>
      </c>
      <c r="E64" s="144" t="s">
        <v>198</v>
      </c>
    </row>
    <row r="65" spans="1:5" ht="45" x14ac:dyDescent="0.2">
      <c r="A65" s="105" t="s">
        <v>428</v>
      </c>
      <c r="B65" s="34" t="s">
        <v>49</v>
      </c>
      <c r="C65" s="106" t="s">
        <v>12</v>
      </c>
      <c r="D65" s="150">
        <v>43.13</v>
      </c>
      <c r="E65" s="144" t="s">
        <v>199</v>
      </c>
    </row>
    <row r="66" spans="1:5" ht="60" x14ac:dyDescent="0.2">
      <c r="A66" s="105" t="s">
        <v>429</v>
      </c>
      <c r="B66" s="34" t="s">
        <v>121</v>
      </c>
      <c r="C66" s="106" t="s">
        <v>12</v>
      </c>
      <c r="D66" s="150">
        <v>43.13</v>
      </c>
      <c r="E66" s="144" t="s">
        <v>199</v>
      </c>
    </row>
    <row r="67" spans="1:5" ht="45" x14ac:dyDescent="0.2">
      <c r="A67" s="105" t="s">
        <v>430</v>
      </c>
      <c r="B67" s="34" t="s">
        <v>70</v>
      </c>
      <c r="C67" s="106" t="s">
        <v>12</v>
      </c>
      <c r="D67" s="150">
        <v>43.13</v>
      </c>
      <c r="E67" s="144" t="s">
        <v>199</v>
      </c>
    </row>
    <row r="68" spans="1:5" ht="60" x14ac:dyDescent="0.2">
      <c r="A68" s="105" t="s">
        <v>431</v>
      </c>
      <c r="B68" s="34" t="s">
        <v>133</v>
      </c>
      <c r="C68" s="106" t="s">
        <v>22</v>
      </c>
      <c r="D68" s="150">
        <v>3.9</v>
      </c>
      <c r="E68" s="144" t="s">
        <v>200</v>
      </c>
    </row>
    <row r="69" spans="1:5" ht="60" x14ac:dyDescent="0.2">
      <c r="A69" s="105" t="s">
        <v>432</v>
      </c>
      <c r="B69" s="34" t="s">
        <v>134</v>
      </c>
      <c r="C69" s="106" t="s">
        <v>22</v>
      </c>
      <c r="D69" s="150">
        <v>4</v>
      </c>
      <c r="E69" s="144" t="s">
        <v>201</v>
      </c>
    </row>
    <row r="70" spans="1:5" ht="75" x14ac:dyDescent="0.2">
      <c r="A70" s="106" t="s">
        <v>433</v>
      </c>
      <c r="B70" s="34" t="s">
        <v>135</v>
      </c>
      <c r="C70" s="106" t="s">
        <v>12</v>
      </c>
      <c r="D70" s="150">
        <v>19.54</v>
      </c>
      <c r="E70" s="144" t="s">
        <v>202</v>
      </c>
    </row>
    <row r="71" spans="1:5" ht="15.75" x14ac:dyDescent="0.2">
      <c r="A71" s="152" t="s">
        <v>23</v>
      </c>
      <c r="B71" s="96" t="s">
        <v>40</v>
      </c>
      <c r="C71" s="106"/>
      <c r="D71" s="150"/>
      <c r="E71" s="144"/>
    </row>
    <row r="72" spans="1:5" ht="60" x14ac:dyDescent="0.2">
      <c r="A72" s="31" t="s">
        <v>434</v>
      </c>
      <c r="B72" s="34" t="s">
        <v>240</v>
      </c>
      <c r="C72" s="106" t="s">
        <v>21</v>
      </c>
      <c r="D72" s="150">
        <v>3</v>
      </c>
      <c r="E72" s="144">
        <v>3</v>
      </c>
    </row>
    <row r="73" spans="1:5" ht="45" x14ac:dyDescent="0.2">
      <c r="A73" s="105" t="s">
        <v>435</v>
      </c>
      <c r="B73" s="34" t="s">
        <v>126</v>
      </c>
      <c r="C73" s="106" t="s">
        <v>12</v>
      </c>
      <c r="D73" s="150">
        <v>8.4</v>
      </c>
      <c r="E73" s="144" t="s">
        <v>203</v>
      </c>
    </row>
    <row r="74" spans="1:5" ht="45" x14ac:dyDescent="0.2">
      <c r="A74" s="105" t="s">
        <v>436</v>
      </c>
      <c r="B74" s="34" t="s">
        <v>127</v>
      </c>
      <c r="C74" s="106" t="s">
        <v>12</v>
      </c>
      <c r="D74" s="150">
        <v>4.2</v>
      </c>
      <c r="E74" s="144" t="s">
        <v>204</v>
      </c>
    </row>
    <row r="75" spans="1:5" ht="45" x14ac:dyDescent="0.2">
      <c r="A75" s="105" t="s">
        <v>437</v>
      </c>
      <c r="B75" s="34" t="s">
        <v>125</v>
      </c>
      <c r="C75" s="106" t="s">
        <v>12</v>
      </c>
      <c r="D75" s="150">
        <v>2.4</v>
      </c>
      <c r="E75" s="144" t="s">
        <v>205</v>
      </c>
    </row>
    <row r="76" spans="1:5" ht="60" x14ac:dyDescent="0.2">
      <c r="A76" s="31" t="s">
        <v>490</v>
      </c>
      <c r="B76" s="34" t="s">
        <v>310</v>
      </c>
      <c r="C76" s="106" t="s">
        <v>12</v>
      </c>
      <c r="D76" s="150">
        <v>26.6</v>
      </c>
      <c r="E76" s="144" t="s">
        <v>206</v>
      </c>
    </row>
    <row r="77" spans="1:5" ht="60" x14ac:dyDescent="0.2">
      <c r="A77" s="31" t="s">
        <v>490</v>
      </c>
      <c r="B77" s="34" t="s">
        <v>308</v>
      </c>
      <c r="C77" s="106" t="s">
        <v>12</v>
      </c>
      <c r="D77" s="150">
        <v>2.97</v>
      </c>
      <c r="E77" s="144" t="s">
        <v>207</v>
      </c>
    </row>
    <row r="78" spans="1:5" ht="30" x14ac:dyDescent="0.2">
      <c r="A78" s="105" t="s">
        <v>439</v>
      </c>
      <c r="B78" s="34" t="s">
        <v>41</v>
      </c>
      <c r="C78" s="106" t="s">
        <v>12</v>
      </c>
      <c r="D78" s="150">
        <v>2.4</v>
      </c>
      <c r="E78" s="144" t="s">
        <v>205</v>
      </c>
    </row>
    <row r="79" spans="1:5" ht="15.75" x14ac:dyDescent="0.2">
      <c r="A79" s="152" t="s">
        <v>18</v>
      </c>
      <c r="B79" s="96" t="s">
        <v>8</v>
      </c>
      <c r="C79" s="106"/>
      <c r="D79" s="150"/>
      <c r="E79" s="144"/>
    </row>
    <row r="80" spans="1:5" ht="60" x14ac:dyDescent="0.2">
      <c r="A80" s="105" t="s">
        <v>440</v>
      </c>
      <c r="B80" s="34" t="s">
        <v>48</v>
      </c>
      <c r="C80" s="106" t="s">
        <v>12</v>
      </c>
      <c r="D80" s="150">
        <v>56.42</v>
      </c>
      <c r="E80" s="144" t="s">
        <v>208</v>
      </c>
    </row>
    <row r="81" spans="1:5" ht="60" x14ac:dyDescent="0.2">
      <c r="A81" s="105" t="s">
        <v>441</v>
      </c>
      <c r="B81" s="34" t="s">
        <v>47</v>
      </c>
      <c r="C81" s="106" t="s">
        <v>12</v>
      </c>
      <c r="D81" s="150">
        <v>56.42</v>
      </c>
      <c r="E81" s="144" t="s">
        <v>208</v>
      </c>
    </row>
    <row r="82" spans="1:5" ht="90" x14ac:dyDescent="0.2">
      <c r="A82" s="105" t="s">
        <v>424</v>
      </c>
      <c r="B82" s="34" t="s">
        <v>129</v>
      </c>
      <c r="C82" s="106" t="s">
        <v>12</v>
      </c>
      <c r="D82" s="150">
        <v>4.96</v>
      </c>
      <c r="E82" s="144" t="s">
        <v>209</v>
      </c>
    </row>
    <row r="83" spans="1:5" ht="75" x14ac:dyDescent="0.2">
      <c r="A83" s="105" t="s">
        <v>425</v>
      </c>
      <c r="B83" s="34" t="s">
        <v>130</v>
      </c>
      <c r="C83" s="106" t="s">
        <v>12</v>
      </c>
      <c r="D83" s="150">
        <v>9.92</v>
      </c>
      <c r="E83" s="144" t="s">
        <v>210</v>
      </c>
    </row>
    <row r="84" spans="1:5" ht="45" x14ac:dyDescent="0.2">
      <c r="A84" s="105" t="s">
        <v>442</v>
      </c>
      <c r="B84" s="34" t="s">
        <v>131</v>
      </c>
      <c r="C84" s="106" t="s">
        <v>12</v>
      </c>
      <c r="D84" s="150">
        <v>12.38</v>
      </c>
      <c r="E84" s="144" t="s">
        <v>211</v>
      </c>
    </row>
    <row r="85" spans="1:5" ht="15.75" x14ac:dyDescent="0.2">
      <c r="A85" s="152" t="s">
        <v>19</v>
      </c>
      <c r="B85" s="96" t="s">
        <v>24</v>
      </c>
      <c r="C85" s="106"/>
      <c r="D85" s="150"/>
      <c r="E85" s="144"/>
    </row>
    <row r="86" spans="1:5" ht="105" x14ac:dyDescent="0.2">
      <c r="A86" s="31" t="s">
        <v>443</v>
      </c>
      <c r="B86" s="34" t="s">
        <v>374</v>
      </c>
      <c r="C86" s="106" t="s">
        <v>21</v>
      </c>
      <c r="D86" s="150">
        <v>1</v>
      </c>
      <c r="E86" s="154">
        <v>1</v>
      </c>
    </row>
    <row r="87" spans="1:5" ht="75" x14ac:dyDescent="0.2">
      <c r="A87" s="105" t="s">
        <v>444</v>
      </c>
      <c r="B87" s="34" t="s">
        <v>136</v>
      </c>
      <c r="C87" s="106" t="s">
        <v>21</v>
      </c>
      <c r="D87" s="150">
        <v>1</v>
      </c>
      <c r="E87" s="154">
        <v>1</v>
      </c>
    </row>
    <row r="88" spans="1:5" ht="30" x14ac:dyDescent="0.2">
      <c r="A88" s="105" t="s">
        <v>445</v>
      </c>
      <c r="B88" s="34" t="s">
        <v>50</v>
      </c>
      <c r="C88" s="106" t="s">
        <v>21</v>
      </c>
      <c r="D88" s="150">
        <v>5</v>
      </c>
      <c r="E88" s="154">
        <v>5</v>
      </c>
    </row>
    <row r="89" spans="1:5" ht="30" x14ac:dyDescent="0.2">
      <c r="A89" s="105" t="s">
        <v>446</v>
      </c>
      <c r="B89" s="34" t="s">
        <v>54</v>
      </c>
      <c r="C89" s="106" t="s">
        <v>21</v>
      </c>
      <c r="D89" s="150">
        <v>1</v>
      </c>
      <c r="E89" s="154">
        <v>1</v>
      </c>
    </row>
    <row r="90" spans="1:5" ht="30" x14ac:dyDescent="0.2">
      <c r="A90" s="105" t="s">
        <v>447</v>
      </c>
      <c r="B90" s="34" t="s">
        <v>51</v>
      </c>
      <c r="C90" s="106" t="s">
        <v>21</v>
      </c>
      <c r="D90" s="150">
        <v>8</v>
      </c>
      <c r="E90" s="154">
        <v>8</v>
      </c>
    </row>
    <row r="91" spans="1:5" ht="60" x14ac:dyDescent="0.2">
      <c r="A91" s="105" t="s">
        <v>448</v>
      </c>
      <c r="B91" s="34" t="s">
        <v>52</v>
      </c>
      <c r="C91" s="106" t="s">
        <v>22</v>
      </c>
      <c r="D91" s="150">
        <v>100</v>
      </c>
      <c r="E91" s="154">
        <v>100</v>
      </c>
    </row>
    <row r="92" spans="1:5" ht="60" x14ac:dyDescent="0.2">
      <c r="A92" s="105" t="s">
        <v>449</v>
      </c>
      <c r="B92" s="34" t="s">
        <v>53</v>
      </c>
      <c r="C92" s="106" t="s">
        <v>22</v>
      </c>
      <c r="D92" s="150">
        <v>36</v>
      </c>
      <c r="E92" s="154">
        <v>36</v>
      </c>
    </row>
    <row r="93" spans="1:5" ht="60" x14ac:dyDescent="0.2">
      <c r="A93" s="105" t="s">
        <v>450</v>
      </c>
      <c r="B93" s="34" t="s">
        <v>58</v>
      </c>
      <c r="C93" s="106" t="s">
        <v>22</v>
      </c>
      <c r="D93" s="150">
        <v>36</v>
      </c>
      <c r="E93" s="154">
        <v>36</v>
      </c>
    </row>
    <row r="94" spans="1:5" ht="45" x14ac:dyDescent="0.2">
      <c r="A94" s="105" t="s">
        <v>451</v>
      </c>
      <c r="B94" s="34" t="s">
        <v>137</v>
      </c>
      <c r="C94" s="106" t="s">
        <v>21</v>
      </c>
      <c r="D94" s="150">
        <v>8</v>
      </c>
      <c r="E94" s="154">
        <v>8</v>
      </c>
    </row>
    <row r="95" spans="1:5" ht="30" x14ac:dyDescent="0.2">
      <c r="A95" s="105" t="s">
        <v>452</v>
      </c>
      <c r="B95" s="34" t="s">
        <v>138</v>
      </c>
      <c r="C95" s="106" t="s">
        <v>21</v>
      </c>
      <c r="D95" s="150">
        <v>4</v>
      </c>
      <c r="E95" s="154">
        <v>4</v>
      </c>
    </row>
    <row r="96" spans="1:5" ht="30" x14ac:dyDescent="0.2">
      <c r="A96" s="105" t="s">
        <v>453</v>
      </c>
      <c r="B96" s="34" t="s">
        <v>55</v>
      </c>
      <c r="C96" s="106" t="s">
        <v>21</v>
      </c>
      <c r="D96" s="150">
        <v>4</v>
      </c>
      <c r="E96" s="154">
        <v>4</v>
      </c>
    </row>
    <row r="97" spans="1:5" ht="30" x14ac:dyDescent="0.2">
      <c r="A97" s="105" t="s">
        <v>454</v>
      </c>
      <c r="B97" s="34" t="s">
        <v>139</v>
      </c>
      <c r="C97" s="106" t="s">
        <v>21</v>
      </c>
      <c r="D97" s="150">
        <v>2</v>
      </c>
      <c r="E97" s="154">
        <v>2</v>
      </c>
    </row>
    <row r="98" spans="1:5" ht="45" x14ac:dyDescent="0.2">
      <c r="A98" s="105" t="s">
        <v>455</v>
      </c>
      <c r="B98" s="34" t="s">
        <v>56</v>
      </c>
      <c r="C98" s="106" t="s">
        <v>21</v>
      </c>
      <c r="D98" s="150">
        <v>2</v>
      </c>
      <c r="E98" s="154">
        <v>2</v>
      </c>
    </row>
    <row r="99" spans="1:5" ht="30" x14ac:dyDescent="0.2">
      <c r="A99" s="105" t="s">
        <v>456</v>
      </c>
      <c r="B99" s="34" t="s">
        <v>140</v>
      </c>
      <c r="C99" s="106" t="s">
        <v>21</v>
      </c>
      <c r="D99" s="150">
        <v>4</v>
      </c>
      <c r="E99" s="154">
        <v>4</v>
      </c>
    </row>
    <row r="100" spans="1:5" ht="30" x14ac:dyDescent="0.2">
      <c r="A100" s="105" t="s">
        <v>457</v>
      </c>
      <c r="B100" s="34" t="s">
        <v>141</v>
      </c>
      <c r="C100" s="106" t="s">
        <v>21</v>
      </c>
      <c r="D100" s="150">
        <v>4</v>
      </c>
      <c r="E100" s="154">
        <v>4</v>
      </c>
    </row>
    <row r="101" spans="1:5" ht="30" x14ac:dyDescent="0.2">
      <c r="A101" s="105" t="s">
        <v>458</v>
      </c>
      <c r="B101" s="34" t="s">
        <v>57</v>
      </c>
      <c r="C101" s="106" t="s">
        <v>22</v>
      </c>
      <c r="D101" s="150">
        <v>100</v>
      </c>
      <c r="E101" s="154">
        <v>100</v>
      </c>
    </row>
    <row r="102" spans="1:5" ht="15.75" x14ac:dyDescent="0.2">
      <c r="A102" s="152" t="s">
        <v>37</v>
      </c>
      <c r="B102" s="96" t="s">
        <v>59</v>
      </c>
      <c r="C102" s="106"/>
      <c r="D102" s="150"/>
      <c r="E102" s="144"/>
    </row>
    <row r="103" spans="1:5" ht="95.25" customHeight="1" x14ac:dyDescent="0.2">
      <c r="A103" s="105" t="s">
        <v>459</v>
      </c>
      <c r="B103" s="34" t="s">
        <v>142</v>
      </c>
      <c r="C103" s="106" t="s">
        <v>21</v>
      </c>
      <c r="D103" s="150">
        <v>7</v>
      </c>
      <c r="E103" s="154">
        <v>7</v>
      </c>
    </row>
    <row r="104" spans="1:5" ht="96" customHeight="1" x14ac:dyDescent="0.2">
      <c r="A104" s="105" t="s">
        <v>460</v>
      </c>
      <c r="B104" s="34" t="s">
        <v>60</v>
      </c>
      <c r="C104" s="106" t="s">
        <v>21</v>
      </c>
      <c r="D104" s="150">
        <v>4</v>
      </c>
      <c r="E104" s="154">
        <v>4</v>
      </c>
    </row>
    <row r="105" spans="1:5" ht="45" x14ac:dyDescent="0.2">
      <c r="A105" s="105" t="s">
        <v>461</v>
      </c>
      <c r="B105" s="34" t="s">
        <v>73</v>
      </c>
      <c r="C105" s="106" t="s">
        <v>21</v>
      </c>
      <c r="D105" s="150">
        <v>1</v>
      </c>
      <c r="E105" s="154">
        <v>1</v>
      </c>
    </row>
    <row r="106" spans="1:5" ht="60" x14ac:dyDescent="0.2">
      <c r="A106" s="105" t="s">
        <v>462</v>
      </c>
      <c r="B106" s="34" t="s">
        <v>128</v>
      </c>
      <c r="C106" s="106" t="s">
        <v>12</v>
      </c>
      <c r="D106" s="150">
        <v>0.3</v>
      </c>
      <c r="E106" s="154">
        <v>0.3</v>
      </c>
    </row>
    <row r="107" spans="1:5" ht="60" x14ac:dyDescent="0.2">
      <c r="A107" s="105" t="s">
        <v>463</v>
      </c>
      <c r="B107" s="34" t="s">
        <v>160</v>
      </c>
      <c r="C107" s="106" t="s">
        <v>12</v>
      </c>
      <c r="D107" s="150">
        <v>2.64</v>
      </c>
      <c r="E107" s="154">
        <v>2.64</v>
      </c>
    </row>
    <row r="108" spans="1:5" ht="30" x14ac:dyDescent="0.2">
      <c r="A108" s="105" t="s">
        <v>464</v>
      </c>
      <c r="B108" s="34" t="s">
        <v>143</v>
      </c>
      <c r="C108" s="106" t="s">
        <v>21</v>
      </c>
      <c r="D108" s="150">
        <v>4</v>
      </c>
      <c r="E108" s="154">
        <v>4</v>
      </c>
    </row>
    <row r="109" spans="1:5" ht="30" x14ac:dyDescent="0.2">
      <c r="A109" s="105" t="s">
        <v>491</v>
      </c>
      <c r="B109" s="34" t="s">
        <v>63</v>
      </c>
      <c r="C109" s="106" t="s">
        <v>21</v>
      </c>
      <c r="D109" s="150">
        <v>1</v>
      </c>
      <c r="E109" s="154">
        <v>1</v>
      </c>
    </row>
    <row r="110" spans="1:5" ht="30" x14ac:dyDescent="0.2">
      <c r="A110" s="105" t="s">
        <v>466</v>
      </c>
      <c r="B110" s="34" t="s">
        <v>64</v>
      </c>
      <c r="C110" s="106" t="s">
        <v>21</v>
      </c>
      <c r="D110" s="150">
        <v>3</v>
      </c>
      <c r="E110" s="154">
        <v>3</v>
      </c>
    </row>
    <row r="111" spans="1:5" ht="45" x14ac:dyDescent="0.2">
      <c r="A111" s="105" t="s">
        <v>467</v>
      </c>
      <c r="B111" s="34" t="s">
        <v>61</v>
      </c>
      <c r="C111" s="106" t="s">
        <v>21</v>
      </c>
      <c r="D111" s="150">
        <v>3</v>
      </c>
      <c r="E111" s="154">
        <v>3</v>
      </c>
    </row>
    <row r="112" spans="1:5" ht="45" x14ac:dyDescent="0.2">
      <c r="A112" s="105" t="s">
        <v>479</v>
      </c>
      <c r="B112" s="34" t="s">
        <v>62</v>
      </c>
      <c r="C112" s="106" t="s">
        <v>21</v>
      </c>
      <c r="D112" s="150">
        <v>2</v>
      </c>
      <c r="E112" s="154">
        <v>2</v>
      </c>
    </row>
    <row r="113" spans="1:5" ht="60" x14ac:dyDescent="0.2">
      <c r="A113" s="105" t="s">
        <v>492</v>
      </c>
      <c r="B113" s="34" t="s">
        <v>75</v>
      </c>
      <c r="C113" s="106" t="s">
        <v>21</v>
      </c>
      <c r="D113" s="150">
        <v>4</v>
      </c>
      <c r="E113" s="154">
        <v>4</v>
      </c>
    </row>
    <row r="114" spans="1:5" ht="75" x14ac:dyDescent="0.2">
      <c r="A114" s="105" t="s">
        <v>469</v>
      </c>
      <c r="B114" s="34" t="s">
        <v>239</v>
      </c>
      <c r="C114" s="106" t="s">
        <v>21</v>
      </c>
      <c r="D114" s="150">
        <v>3</v>
      </c>
      <c r="E114" s="154">
        <v>3</v>
      </c>
    </row>
    <row r="115" spans="1:5" ht="105" x14ac:dyDescent="0.2">
      <c r="A115" s="105" t="s">
        <v>493</v>
      </c>
      <c r="B115" s="34" t="s">
        <v>72</v>
      </c>
      <c r="C115" s="106" t="s">
        <v>21</v>
      </c>
      <c r="D115" s="150">
        <v>3</v>
      </c>
      <c r="E115" s="154">
        <v>3</v>
      </c>
    </row>
    <row r="116" spans="1:5" ht="45" x14ac:dyDescent="0.2">
      <c r="A116" s="105" t="s">
        <v>480</v>
      </c>
      <c r="B116" s="34" t="s">
        <v>65</v>
      </c>
      <c r="C116" s="106" t="s">
        <v>22</v>
      </c>
      <c r="D116" s="150">
        <v>24</v>
      </c>
      <c r="E116" s="154">
        <v>24</v>
      </c>
    </row>
    <row r="117" spans="1:5" ht="45" x14ac:dyDescent="0.2">
      <c r="A117" s="105" t="s">
        <v>494</v>
      </c>
      <c r="B117" s="34" t="s">
        <v>66</v>
      </c>
      <c r="C117" s="106" t="s">
        <v>22</v>
      </c>
      <c r="D117" s="150">
        <v>24</v>
      </c>
      <c r="E117" s="154">
        <v>24</v>
      </c>
    </row>
    <row r="118" spans="1:5" ht="45" x14ac:dyDescent="0.2">
      <c r="A118" s="105" t="s">
        <v>472</v>
      </c>
      <c r="B118" s="34" t="s">
        <v>144</v>
      </c>
      <c r="C118" s="106" t="s">
        <v>22</v>
      </c>
      <c r="D118" s="150">
        <v>12</v>
      </c>
      <c r="E118" s="154">
        <v>12</v>
      </c>
    </row>
    <row r="119" spans="1:5" ht="45" x14ac:dyDescent="0.2">
      <c r="A119" s="105" t="s">
        <v>473</v>
      </c>
      <c r="B119" s="34" t="s">
        <v>67</v>
      </c>
      <c r="C119" s="106" t="s">
        <v>22</v>
      </c>
      <c r="D119" s="150">
        <v>24</v>
      </c>
      <c r="E119" s="154">
        <v>24</v>
      </c>
    </row>
    <row r="120" spans="1:5" ht="45" x14ac:dyDescent="0.2">
      <c r="A120" s="105" t="s">
        <v>474</v>
      </c>
      <c r="B120" s="34" t="s">
        <v>68</v>
      </c>
      <c r="C120" s="106" t="s">
        <v>22</v>
      </c>
      <c r="D120" s="150">
        <v>36</v>
      </c>
      <c r="E120" s="154">
        <v>36</v>
      </c>
    </row>
    <row r="121" spans="1:5" ht="30" x14ac:dyDescent="0.2">
      <c r="A121" s="105" t="s">
        <v>475</v>
      </c>
      <c r="B121" s="34" t="s">
        <v>145</v>
      </c>
      <c r="C121" s="106" t="s">
        <v>21</v>
      </c>
      <c r="D121" s="150">
        <v>9</v>
      </c>
      <c r="E121" s="154">
        <v>9</v>
      </c>
    </row>
    <row r="122" spans="1:5" ht="30" x14ac:dyDescent="0.2">
      <c r="A122" s="105" t="s">
        <v>476</v>
      </c>
      <c r="B122" s="34" t="s">
        <v>146</v>
      </c>
      <c r="C122" s="106" t="s">
        <v>21</v>
      </c>
      <c r="D122" s="150">
        <v>5</v>
      </c>
      <c r="E122" s="154">
        <v>5</v>
      </c>
    </row>
    <row r="123" spans="1:5" ht="15" x14ac:dyDescent="0.2">
      <c r="A123" s="105" t="s">
        <v>477</v>
      </c>
      <c r="B123" s="34" t="s">
        <v>148</v>
      </c>
      <c r="C123" s="106" t="s">
        <v>21</v>
      </c>
      <c r="D123" s="150">
        <v>1</v>
      </c>
      <c r="E123" s="154">
        <v>1</v>
      </c>
    </row>
    <row r="124" spans="1:5" ht="105" x14ac:dyDescent="0.2">
      <c r="A124" s="105" t="s">
        <v>478</v>
      </c>
      <c r="B124" s="34" t="s">
        <v>147</v>
      </c>
      <c r="C124" s="106" t="s">
        <v>21</v>
      </c>
      <c r="D124" s="150">
        <v>1</v>
      </c>
      <c r="E124" s="154">
        <v>1</v>
      </c>
    </row>
    <row r="125" spans="1:5" ht="15.75" x14ac:dyDescent="0.2">
      <c r="A125" s="151">
        <v>10</v>
      </c>
      <c r="B125" s="96" t="s">
        <v>11</v>
      </c>
      <c r="C125" s="106"/>
      <c r="D125" s="150"/>
      <c r="E125" s="144"/>
    </row>
    <row r="126" spans="1:5" ht="75" x14ac:dyDescent="0.2">
      <c r="A126" s="153" t="s">
        <v>495</v>
      </c>
      <c r="B126" s="34" t="s">
        <v>69</v>
      </c>
      <c r="C126" s="106" t="s">
        <v>12</v>
      </c>
      <c r="D126" s="150">
        <v>4.2</v>
      </c>
      <c r="E126" s="144" t="s">
        <v>212</v>
      </c>
    </row>
    <row r="127" spans="1:5" ht="60" x14ac:dyDescent="0.2">
      <c r="A127" s="153" t="s">
        <v>482</v>
      </c>
      <c r="B127" s="34" t="s">
        <v>149</v>
      </c>
      <c r="C127" s="106" t="s">
        <v>12</v>
      </c>
      <c r="D127" s="150">
        <v>98.13</v>
      </c>
      <c r="E127" s="144" t="s">
        <v>214</v>
      </c>
    </row>
    <row r="128" spans="1:5" ht="90" x14ac:dyDescent="0.2">
      <c r="A128" s="153" t="s">
        <v>496</v>
      </c>
      <c r="B128" s="34" t="s">
        <v>71</v>
      </c>
      <c r="C128" s="106" t="s">
        <v>12</v>
      </c>
      <c r="D128" s="150">
        <v>43.13</v>
      </c>
      <c r="E128" s="144" t="s">
        <v>213</v>
      </c>
    </row>
    <row r="129" spans="1:5" ht="31.5" x14ac:dyDescent="0.2">
      <c r="A129" s="145"/>
      <c r="B129" s="136" t="s">
        <v>157</v>
      </c>
      <c r="C129" s="145"/>
      <c r="D129" s="146"/>
      <c r="E129" s="147"/>
    </row>
    <row r="130" spans="1:5" ht="15.75" x14ac:dyDescent="0.2">
      <c r="A130" s="148" t="s">
        <v>247</v>
      </c>
      <c r="B130" s="96" t="s">
        <v>10</v>
      </c>
      <c r="C130" s="106"/>
      <c r="D130" s="143"/>
      <c r="E130" s="144"/>
    </row>
    <row r="131" spans="1:5" ht="45" x14ac:dyDescent="0.2">
      <c r="A131" s="105" t="s">
        <v>414</v>
      </c>
      <c r="B131" s="32" t="s">
        <v>45</v>
      </c>
      <c r="C131" s="106" t="s">
        <v>20</v>
      </c>
      <c r="D131" s="143">
        <v>2.38</v>
      </c>
      <c r="E131" s="144" t="s">
        <v>215</v>
      </c>
    </row>
    <row r="132" spans="1:5" ht="45" x14ac:dyDescent="0.2">
      <c r="A132" s="149" t="s">
        <v>415</v>
      </c>
      <c r="B132" s="34" t="s">
        <v>85</v>
      </c>
      <c r="C132" s="106" t="s">
        <v>20</v>
      </c>
      <c r="D132" s="143">
        <v>1.58</v>
      </c>
      <c r="E132" s="144" t="s">
        <v>216</v>
      </c>
    </row>
    <row r="133" spans="1:5" ht="15.75" x14ac:dyDescent="0.2">
      <c r="A133" s="148" t="s">
        <v>248</v>
      </c>
      <c r="B133" s="96" t="s">
        <v>38</v>
      </c>
      <c r="C133" s="106"/>
      <c r="D133" s="150"/>
      <c r="E133" s="144"/>
    </row>
    <row r="134" spans="1:5" ht="15.75" x14ac:dyDescent="0.2">
      <c r="A134" s="148" t="s">
        <v>249</v>
      </c>
      <c r="B134" s="96" t="s">
        <v>88</v>
      </c>
      <c r="C134" s="106"/>
      <c r="D134" s="150"/>
      <c r="E134" s="144"/>
    </row>
    <row r="135" spans="1:5" ht="60" x14ac:dyDescent="0.2">
      <c r="A135" s="105" t="s">
        <v>418</v>
      </c>
      <c r="B135" s="34" t="s">
        <v>90</v>
      </c>
      <c r="C135" s="106" t="s">
        <v>20</v>
      </c>
      <c r="D135" s="150">
        <v>0.99</v>
      </c>
      <c r="E135" s="144" t="s">
        <v>217</v>
      </c>
    </row>
    <row r="136" spans="1:5" ht="105" customHeight="1" x14ac:dyDescent="0.2">
      <c r="A136" s="149" t="s">
        <v>422</v>
      </c>
      <c r="B136" s="34" t="s">
        <v>102</v>
      </c>
      <c r="C136" s="106" t="s">
        <v>91</v>
      </c>
      <c r="D136" s="150">
        <v>12.1</v>
      </c>
      <c r="E136" s="144" t="s">
        <v>218</v>
      </c>
    </row>
    <row r="137" spans="1:5" ht="15.75" x14ac:dyDescent="0.2">
      <c r="A137" s="148" t="s">
        <v>250</v>
      </c>
      <c r="B137" s="96" t="s">
        <v>93</v>
      </c>
      <c r="C137" s="106"/>
      <c r="D137" s="150"/>
      <c r="E137" s="144"/>
    </row>
    <row r="138" spans="1:5" ht="85.5" customHeight="1" x14ac:dyDescent="0.2">
      <c r="A138" s="105" t="s">
        <v>418</v>
      </c>
      <c r="B138" s="34" t="s">
        <v>90</v>
      </c>
      <c r="C138" s="106" t="s">
        <v>20</v>
      </c>
      <c r="D138" s="150">
        <v>0.55000000000000004</v>
      </c>
      <c r="E138" s="144" t="s">
        <v>219</v>
      </c>
    </row>
    <row r="139" spans="1:5" ht="100.5" customHeight="1" x14ac:dyDescent="0.2">
      <c r="A139" s="149" t="s">
        <v>422</v>
      </c>
      <c r="B139" s="34" t="s">
        <v>102</v>
      </c>
      <c r="C139" s="106" t="s">
        <v>91</v>
      </c>
      <c r="D139" s="150">
        <v>27</v>
      </c>
      <c r="E139" s="144" t="s">
        <v>220</v>
      </c>
    </row>
    <row r="140" spans="1:5" ht="88.5" customHeight="1" x14ac:dyDescent="0.2">
      <c r="A140" s="149" t="s">
        <v>420</v>
      </c>
      <c r="B140" s="34" t="s">
        <v>94</v>
      </c>
      <c r="C140" s="106" t="s">
        <v>91</v>
      </c>
      <c r="D140" s="150">
        <v>16.88</v>
      </c>
      <c r="E140" s="144" t="s">
        <v>221</v>
      </c>
    </row>
    <row r="141" spans="1:5" ht="60" x14ac:dyDescent="0.2">
      <c r="A141" s="149" t="s">
        <v>421</v>
      </c>
      <c r="B141" s="34" t="s">
        <v>97</v>
      </c>
      <c r="C141" s="106" t="s">
        <v>12</v>
      </c>
      <c r="D141" s="150">
        <v>13.32</v>
      </c>
      <c r="E141" s="144" t="s">
        <v>222</v>
      </c>
    </row>
    <row r="142" spans="1:5" ht="15.75" x14ac:dyDescent="0.2">
      <c r="A142" s="148" t="s">
        <v>251</v>
      </c>
      <c r="B142" s="96" t="s">
        <v>155</v>
      </c>
      <c r="C142" s="106"/>
      <c r="D142" s="150"/>
      <c r="E142" s="144"/>
    </row>
    <row r="143" spans="1:5" ht="90" x14ac:dyDescent="0.2">
      <c r="A143" s="105" t="s">
        <v>418</v>
      </c>
      <c r="B143" s="34" t="s">
        <v>90</v>
      </c>
      <c r="C143" s="106" t="s">
        <v>20</v>
      </c>
      <c r="D143" s="150">
        <v>1.19</v>
      </c>
      <c r="E143" s="144" t="s">
        <v>223</v>
      </c>
    </row>
    <row r="144" spans="1:5" ht="90" x14ac:dyDescent="0.2">
      <c r="A144" s="149" t="s">
        <v>422</v>
      </c>
      <c r="B144" s="34" t="s">
        <v>102</v>
      </c>
      <c r="C144" s="106" t="s">
        <v>91</v>
      </c>
      <c r="D144" s="150">
        <v>69.45</v>
      </c>
      <c r="E144" s="144" t="s">
        <v>224</v>
      </c>
    </row>
    <row r="145" spans="1:5" ht="105" x14ac:dyDescent="0.2">
      <c r="A145" s="149" t="s">
        <v>420</v>
      </c>
      <c r="B145" s="34" t="s">
        <v>94</v>
      </c>
      <c r="C145" s="106" t="s">
        <v>91</v>
      </c>
      <c r="D145" s="150">
        <v>31</v>
      </c>
      <c r="E145" s="144" t="s">
        <v>225</v>
      </c>
    </row>
    <row r="146" spans="1:5" ht="60" x14ac:dyDescent="0.2">
      <c r="A146" s="149" t="s">
        <v>421</v>
      </c>
      <c r="B146" s="34" t="s">
        <v>97</v>
      </c>
      <c r="C146" s="106" t="s">
        <v>12</v>
      </c>
      <c r="D146" s="150">
        <v>7.93</v>
      </c>
      <c r="E146" s="144" t="s">
        <v>226</v>
      </c>
    </row>
    <row r="147" spans="1:5" ht="15.75" x14ac:dyDescent="0.2">
      <c r="A147" s="148" t="s">
        <v>252</v>
      </c>
      <c r="B147" s="96" t="s">
        <v>156</v>
      </c>
      <c r="C147" s="106"/>
      <c r="D147" s="150"/>
      <c r="E147" s="144"/>
    </row>
    <row r="148" spans="1:5" ht="60" x14ac:dyDescent="0.2">
      <c r="A148" s="105" t="s">
        <v>418</v>
      </c>
      <c r="B148" s="34" t="s">
        <v>90</v>
      </c>
      <c r="C148" s="106" t="s">
        <v>20</v>
      </c>
      <c r="D148" s="150">
        <v>5.3</v>
      </c>
      <c r="E148" s="144" t="s">
        <v>227</v>
      </c>
    </row>
    <row r="149" spans="1:5" ht="105" x14ac:dyDescent="0.2">
      <c r="A149" s="149" t="s">
        <v>420</v>
      </c>
      <c r="B149" s="34" t="s">
        <v>103</v>
      </c>
      <c r="C149" s="106" t="s">
        <v>91</v>
      </c>
      <c r="D149" s="150">
        <v>123.38</v>
      </c>
      <c r="E149" s="144" t="s">
        <v>228</v>
      </c>
    </row>
    <row r="150" spans="1:5" ht="15.75" x14ac:dyDescent="0.2">
      <c r="A150" s="152" t="s">
        <v>253</v>
      </c>
      <c r="B150" s="96" t="s">
        <v>158</v>
      </c>
      <c r="C150" s="106"/>
      <c r="D150" s="150"/>
      <c r="E150" s="144"/>
    </row>
    <row r="151" spans="1:5" ht="60" x14ac:dyDescent="0.2">
      <c r="A151" s="105" t="s">
        <v>484</v>
      </c>
      <c r="B151" s="34" t="s">
        <v>152</v>
      </c>
      <c r="C151" s="106" t="s">
        <v>12</v>
      </c>
      <c r="D151" s="150">
        <v>12.14</v>
      </c>
      <c r="E151" s="144" t="s">
        <v>230</v>
      </c>
    </row>
    <row r="152" spans="1:5" ht="75" x14ac:dyDescent="0.2">
      <c r="A152" s="105" t="s">
        <v>424</v>
      </c>
      <c r="B152" s="34" t="s">
        <v>77</v>
      </c>
      <c r="C152" s="106" t="s">
        <v>12</v>
      </c>
      <c r="D152" s="150">
        <v>31.6</v>
      </c>
      <c r="E152" s="144" t="s">
        <v>229</v>
      </c>
    </row>
    <row r="153" spans="1:5" ht="15.75" x14ac:dyDescent="0.2">
      <c r="A153" s="152" t="s">
        <v>254</v>
      </c>
      <c r="B153" s="96" t="s">
        <v>122</v>
      </c>
      <c r="C153" s="106"/>
      <c r="D153" s="150"/>
      <c r="E153" s="144"/>
    </row>
    <row r="154" spans="1:5" ht="45" x14ac:dyDescent="0.2">
      <c r="A154" s="105" t="s">
        <v>485</v>
      </c>
      <c r="B154" s="34" t="s">
        <v>153</v>
      </c>
      <c r="C154" s="106" t="s">
        <v>12</v>
      </c>
      <c r="D154" s="150">
        <v>87.48</v>
      </c>
      <c r="E154" s="144" t="s">
        <v>231</v>
      </c>
    </row>
    <row r="155" spans="1:5" ht="45" x14ac:dyDescent="0.2">
      <c r="A155" s="105" t="s">
        <v>486</v>
      </c>
      <c r="B155" s="34" t="s">
        <v>154</v>
      </c>
      <c r="C155" s="106" t="s">
        <v>12</v>
      </c>
      <c r="D155" s="150">
        <v>51.89</v>
      </c>
      <c r="E155" s="144" t="s">
        <v>233</v>
      </c>
    </row>
    <row r="156" spans="1:5" ht="45" x14ac:dyDescent="0.2">
      <c r="A156" s="106" t="s">
        <v>487</v>
      </c>
      <c r="B156" s="34" t="s">
        <v>123</v>
      </c>
      <c r="C156" s="106" t="s">
        <v>12</v>
      </c>
      <c r="D156" s="150">
        <v>7.7</v>
      </c>
      <c r="E156" s="144" t="s">
        <v>232</v>
      </c>
    </row>
    <row r="157" spans="1:5" ht="45" x14ac:dyDescent="0.2">
      <c r="A157" s="106" t="s">
        <v>488</v>
      </c>
      <c r="B157" s="34" t="s">
        <v>124</v>
      </c>
      <c r="C157" s="106" t="s">
        <v>12</v>
      </c>
      <c r="D157" s="150">
        <v>6.61</v>
      </c>
      <c r="E157" s="144" t="s">
        <v>232</v>
      </c>
    </row>
    <row r="158" spans="1:5" ht="15.75" x14ac:dyDescent="0.2">
      <c r="A158" s="152" t="s">
        <v>255</v>
      </c>
      <c r="B158" s="96" t="s">
        <v>40</v>
      </c>
      <c r="C158" s="106"/>
      <c r="D158" s="150"/>
      <c r="E158" s="144"/>
    </row>
    <row r="159" spans="1:5" ht="75" x14ac:dyDescent="0.2">
      <c r="A159" s="31" t="s">
        <v>489</v>
      </c>
      <c r="B159" s="34" t="s">
        <v>242</v>
      </c>
      <c r="C159" s="106" t="s">
        <v>21</v>
      </c>
      <c r="D159" s="150">
        <v>10</v>
      </c>
      <c r="E159" s="144" t="s">
        <v>241</v>
      </c>
    </row>
    <row r="160" spans="1:5" ht="15.75" x14ac:dyDescent="0.2">
      <c r="A160" s="151">
        <v>16</v>
      </c>
      <c r="B160" s="96" t="s">
        <v>11</v>
      </c>
      <c r="C160" s="106"/>
      <c r="D160" s="150"/>
      <c r="E160" s="144"/>
    </row>
    <row r="161" spans="1:5" ht="60" x14ac:dyDescent="0.2">
      <c r="A161" s="153" t="s">
        <v>482</v>
      </c>
      <c r="B161" s="34" t="s">
        <v>149</v>
      </c>
      <c r="C161" s="106" t="s">
        <v>12</v>
      </c>
      <c r="D161" s="150">
        <v>87.48</v>
      </c>
      <c r="E161" s="144" t="s">
        <v>234</v>
      </c>
    </row>
    <row r="162" spans="1:5" ht="15.75" x14ac:dyDescent="0.2">
      <c r="A162" s="152" t="s">
        <v>256</v>
      </c>
      <c r="B162" s="96" t="s">
        <v>24</v>
      </c>
      <c r="C162" s="106"/>
      <c r="D162" s="150"/>
      <c r="E162" s="144"/>
    </row>
    <row r="163" spans="1:5" ht="30" x14ac:dyDescent="0.2">
      <c r="A163" s="105" t="s">
        <v>447</v>
      </c>
      <c r="B163" s="34" t="s">
        <v>51</v>
      </c>
      <c r="C163" s="106" t="s">
        <v>21</v>
      </c>
      <c r="D163" s="150">
        <v>6</v>
      </c>
      <c r="E163" s="154">
        <v>6</v>
      </c>
    </row>
    <row r="164" spans="1:5" ht="60" x14ac:dyDescent="0.2">
      <c r="A164" s="105" t="s">
        <v>448</v>
      </c>
      <c r="B164" s="34" t="s">
        <v>52</v>
      </c>
      <c r="C164" s="106" t="s">
        <v>22</v>
      </c>
      <c r="D164" s="150">
        <v>24.7</v>
      </c>
      <c r="E164" s="154">
        <v>24.7</v>
      </c>
    </row>
    <row r="165" spans="1:5" ht="30" x14ac:dyDescent="0.2">
      <c r="A165" s="105" t="s">
        <v>458</v>
      </c>
      <c r="B165" s="34" t="s">
        <v>57</v>
      </c>
      <c r="C165" s="106" t="s">
        <v>22</v>
      </c>
      <c r="D165" s="150">
        <v>12.7</v>
      </c>
      <c r="E165" s="154">
        <v>12.7</v>
      </c>
    </row>
    <row r="166" spans="1:5" ht="30" x14ac:dyDescent="0.2">
      <c r="A166" s="105" t="s">
        <v>452</v>
      </c>
      <c r="B166" s="34" t="s">
        <v>138</v>
      </c>
      <c r="C166" s="106" t="s">
        <v>21</v>
      </c>
      <c r="D166" s="150">
        <v>6</v>
      </c>
      <c r="E166" s="154">
        <v>6</v>
      </c>
    </row>
    <row r="167" spans="1:5" ht="15" x14ac:dyDescent="0.2">
      <c r="A167" s="137"/>
      <c r="B167" s="137"/>
      <c r="C167" s="137"/>
      <c r="D167" s="137"/>
      <c r="E167" s="137"/>
    </row>
    <row r="168" spans="1:5" ht="15" x14ac:dyDescent="0.2">
      <c r="A168" s="137"/>
      <c r="B168" s="137"/>
      <c r="C168" s="137"/>
      <c r="D168" s="137"/>
      <c r="E168" s="137"/>
    </row>
    <row r="169" spans="1:5" ht="15" x14ac:dyDescent="0.2">
      <c r="A169" s="137"/>
      <c r="B169" s="137"/>
      <c r="C169" s="137"/>
      <c r="D169" s="137"/>
      <c r="E169" s="137"/>
    </row>
    <row r="170" spans="1:5" ht="15" x14ac:dyDescent="0.2">
      <c r="A170" s="137"/>
      <c r="B170" s="137"/>
      <c r="C170" s="137"/>
      <c r="D170" s="137"/>
      <c r="E170" s="137"/>
    </row>
    <row r="171" spans="1:5" ht="15" x14ac:dyDescent="0.2">
      <c r="A171" s="137"/>
      <c r="B171" s="137"/>
      <c r="C171" s="137"/>
      <c r="D171" s="137"/>
      <c r="E171" s="137"/>
    </row>
    <row r="172" spans="1:5" ht="15" x14ac:dyDescent="0.2">
      <c r="A172" s="137"/>
      <c r="B172" s="137"/>
      <c r="C172" s="137"/>
      <c r="D172" s="137"/>
      <c r="E172" s="137"/>
    </row>
  </sheetData>
  <mergeCells count="2">
    <mergeCell ref="A1:E1"/>
    <mergeCell ref="A2:E2"/>
  </mergeCells>
  <conditionalFormatting sqref="A12">
    <cfRule type="duplicateValues" dxfId="1" priority="1"/>
  </conditionalFormatting>
  <pageMargins left="0.51181102362204722" right="0.51181102362204722" top="0.78740157480314965" bottom="0.78740157480314965" header="0.31496062992125984" footer="0.31496062992125984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7F9F0-E083-4D3D-95C8-3D98CD862EE9}">
  <dimension ref="A1:D166"/>
  <sheetViews>
    <sheetView zoomScale="87" zoomScaleNormal="87" workbookViewId="0">
      <selection sqref="A1:D1"/>
    </sheetView>
  </sheetViews>
  <sheetFormatPr defaultRowHeight="12.75" x14ac:dyDescent="0.2"/>
  <cols>
    <col min="1" max="1" width="16.85546875" customWidth="1"/>
    <col min="2" max="2" width="59.140625" customWidth="1"/>
    <col min="4" max="4" width="58.7109375" customWidth="1"/>
  </cols>
  <sheetData>
    <row r="1" spans="1:4" ht="15.75" x14ac:dyDescent="0.25">
      <c r="A1" s="236" t="s">
        <v>74</v>
      </c>
      <c r="B1" s="237"/>
      <c r="C1" s="237"/>
      <c r="D1" s="237"/>
    </row>
    <row r="2" spans="1:4" ht="15.75" x14ac:dyDescent="0.25">
      <c r="A2" s="238" t="s">
        <v>237</v>
      </c>
      <c r="B2" s="239"/>
      <c r="C2" s="239"/>
      <c r="D2" s="239"/>
    </row>
    <row r="3" spans="1:4" ht="15.75" x14ac:dyDescent="0.25">
      <c r="A3" s="122" t="s">
        <v>151</v>
      </c>
      <c r="B3" s="123"/>
      <c r="C3" s="124"/>
      <c r="D3" s="124"/>
    </row>
    <row r="4" spans="1:4" ht="15.75" x14ac:dyDescent="0.25">
      <c r="A4" s="122" t="s">
        <v>78</v>
      </c>
      <c r="B4" s="125"/>
      <c r="C4" s="124"/>
      <c r="D4" s="124"/>
    </row>
    <row r="5" spans="1:4" ht="15.75" x14ac:dyDescent="0.25">
      <c r="A5" s="126"/>
      <c r="B5" s="123"/>
      <c r="C5" s="123"/>
      <c r="D5" s="124"/>
    </row>
    <row r="6" spans="1:4" ht="15.75" x14ac:dyDescent="0.25">
      <c r="A6" s="127" t="s">
        <v>412</v>
      </c>
      <c r="B6" s="128"/>
      <c r="C6" s="129"/>
      <c r="D6" s="129"/>
    </row>
    <row r="7" spans="1:4" ht="15.75" x14ac:dyDescent="0.2">
      <c r="A7" s="26" t="s">
        <v>9</v>
      </c>
      <c r="B7" s="26" t="s">
        <v>0</v>
      </c>
      <c r="C7" s="26" t="s">
        <v>1</v>
      </c>
      <c r="D7" s="130" t="s">
        <v>236</v>
      </c>
    </row>
    <row r="8" spans="1:4" ht="15.75" x14ac:dyDescent="0.2">
      <c r="A8" s="131"/>
      <c r="B8" s="132"/>
      <c r="C8" s="33"/>
      <c r="D8" s="26"/>
    </row>
    <row r="9" spans="1:4" ht="15.75" x14ac:dyDescent="0.2">
      <c r="A9" s="133" t="s">
        <v>13</v>
      </c>
      <c r="B9" s="134" t="s">
        <v>7</v>
      </c>
      <c r="C9" s="108"/>
      <c r="D9" s="135"/>
    </row>
    <row r="10" spans="1:4" ht="60" x14ac:dyDescent="0.2">
      <c r="A10" s="105" t="s">
        <v>81</v>
      </c>
      <c r="B10" s="32" t="s">
        <v>43</v>
      </c>
      <c r="C10" s="138" t="s">
        <v>12</v>
      </c>
      <c r="D10" s="140" t="s">
        <v>259</v>
      </c>
    </row>
    <row r="11" spans="1:4" ht="45" x14ac:dyDescent="0.2">
      <c r="A11" s="105" t="s">
        <v>413</v>
      </c>
      <c r="B11" s="32" t="s">
        <v>44</v>
      </c>
      <c r="C11" s="138" t="s">
        <v>12</v>
      </c>
      <c r="D11" s="140" t="s">
        <v>260</v>
      </c>
    </row>
    <row r="12" spans="1:4" ht="60" x14ac:dyDescent="0.2">
      <c r="A12" s="141" t="s">
        <v>82</v>
      </c>
      <c r="B12" s="98" t="s">
        <v>83</v>
      </c>
      <c r="C12" s="106" t="s">
        <v>21</v>
      </c>
      <c r="D12" s="142" t="s">
        <v>261</v>
      </c>
    </row>
    <row r="13" spans="1:4" ht="15.75" x14ac:dyDescent="0.2">
      <c r="A13" s="145"/>
      <c r="B13" s="136" t="s">
        <v>84</v>
      </c>
      <c r="C13" s="145"/>
      <c r="D13" s="147"/>
    </row>
    <row r="14" spans="1:4" ht="15.75" x14ac:dyDescent="0.2">
      <c r="A14" s="148" t="s">
        <v>14</v>
      </c>
      <c r="B14" s="96" t="s">
        <v>10</v>
      </c>
      <c r="C14" s="106"/>
      <c r="D14" s="144"/>
    </row>
    <row r="15" spans="1:4" ht="45" x14ac:dyDescent="0.2">
      <c r="A15" s="105" t="s">
        <v>414</v>
      </c>
      <c r="B15" s="32" t="s">
        <v>45</v>
      </c>
      <c r="C15" s="106" t="s">
        <v>20</v>
      </c>
      <c r="D15" s="144" t="s">
        <v>262</v>
      </c>
    </row>
    <row r="16" spans="1:4" ht="45" x14ac:dyDescent="0.2">
      <c r="A16" s="149" t="s">
        <v>415</v>
      </c>
      <c r="B16" s="34" t="s">
        <v>85</v>
      </c>
      <c r="C16" s="106" t="s">
        <v>20</v>
      </c>
      <c r="D16" s="144" t="s">
        <v>263</v>
      </c>
    </row>
    <row r="17" spans="1:4" ht="75" x14ac:dyDescent="0.2">
      <c r="A17" s="149" t="s">
        <v>416</v>
      </c>
      <c r="B17" s="34" t="s">
        <v>46</v>
      </c>
      <c r="C17" s="106" t="s">
        <v>20</v>
      </c>
      <c r="D17" s="144" t="s">
        <v>264</v>
      </c>
    </row>
    <row r="18" spans="1:4" ht="30" x14ac:dyDescent="0.2">
      <c r="A18" s="149" t="s">
        <v>417</v>
      </c>
      <c r="B18" s="34" t="s">
        <v>86</v>
      </c>
      <c r="C18" s="106" t="s">
        <v>20</v>
      </c>
      <c r="D18" s="144" t="s">
        <v>265</v>
      </c>
    </row>
    <row r="19" spans="1:4" ht="15.75" x14ac:dyDescent="0.2">
      <c r="A19" s="148" t="s">
        <v>15</v>
      </c>
      <c r="B19" s="96" t="s">
        <v>38</v>
      </c>
      <c r="C19" s="106"/>
      <c r="D19" s="144"/>
    </row>
    <row r="20" spans="1:4" ht="15.75" x14ac:dyDescent="0.2">
      <c r="A20" s="148" t="s">
        <v>87</v>
      </c>
      <c r="B20" s="96" t="s">
        <v>88</v>
      </c>
      <c r="C20" s="106"/>
      <c r="D20" s="144"/>
    </row>
    <row r="21" spans="1:4" ht="60" x14ac:dyDescent="0.2">
      <c r="A21" s="105" t="s">
        <v>418</v>
      </c>
      <c r="B21" s="34" t="s">
        <v>90</v>
      </c>
      <c r="C21" s="106" t="s">
        <v>20</v>
      </c>
      <c r="D21" s="144" t="s">
        <v>266</v>
      </c>
    </row>
    <row r="22" spans="1:4" ht="105" x14ac:dyDescent="0.2">
      <c r="A22" s="149" t="s">
        <v>419</v>
      </c>
      <c r="B22" s="34" t="s">
        <v>95</v>
      </c>
      <c r="C22" s="106" t="s">
        <v>91</v>
      </c>
      <c r="D22" s="144" t="s">
        <v>267</v>
      </c>
    </row>
    <row r="23" spans="1:4" ht="15.75" x14ac:dyDescent="0.2">
      <c r="A23" s="148" t="s">
        <v>92</v>
      </c>
      <c r="B23" s="96" t="s">
        <v>93</v>
      </c>
      <c r="C23" s="106"/>
      <c r="D23" s="144"/>
    </row>
    <row r="24" spans="1:4" ht="60" x14ac:dyDescent="0.2">
      <c r="A24" s="105" t="s">
        <v>418</v>
      </c>
      <c r="B24" s="34" t="s">
        <v>90</v>
      </c>
      <c r="C24" s="106" t="s">
        <v>20</v>
      </c>
      <c r="D24" s="144" t="s">
        <v>352</v>
      </c>
    </row>
    <row r="25" spans="1:4" ht="105" x14ac:dyDescent="0.2">
      <c r="A25" s="149" t="s">
        <v>419</v>
      </c>
      <c r="B25" s="34" t="s">
        <v>96</v>
      </c>
      <c r="C25" s="106" t="s">
        <v>91</v>
      </c>
      <c r="D25" s="144" t="s">
        <v>268</v>
      </c>
    </row>
    <row r="26" spans="1:4" ht="105" x14ac:dyDescent="0.2">
      <c r="A26" s="149" t="s">
        <v>420</v>
      </c>
      <c r="B26" s="34" t="s">
        <v>94</v>
      </c>
      <c r="C26" s="106" t="s">
        <v>91</v>
      </c>
      <c r="D26" s="144" t="s">
        <v>269</v>
      </c>
    </row>
    <row r="27" spans="1:4" ht="60" x14ac:dyDescent="0.2">
      <c r="A27" s="149" t="s">
        <v>421</v>
      </c>
      <c r="B27" s="34" t="s">
        <v>97</v>
      </c>
      <c r="C27" s="106" t="s">
        <v>12</v>
      </c>
      <c r="D27" s="144" t="s">
        <v>270</v>
      </c>
    </row>
    <row r="28" spans="1:4" ht="15.75" x14ac:dyDescent="0.2">
      <c r="A28" s="148" t="s">
        <v>98</v>
      </c>
      <c r="B28" s="96" t="s">
        <v>99</v>
      </c>
      <c r="C28" s="106"/>
      <c r="D28" s="144"/>
    </row>
    <row r="29" spans="1:4" ht="60" x14ac:dyDescent="0.2">
      <c r="A29" s="105" t="s">
        <v>418</v>
      </c>
      <c r="B29" s="34" t="s">
        <v>90</v>
      </c>
      <c r="C29" s="106" t="s">
        <v>20</v>
      </c>
      <c r="D29" s="144" t="s">
        <v>271</v>
      </c>
    </row>
    <row r="30" spans="1:4" ht="105" x14ac:dyDescent="0.2">
      <c r="A30" s="149" t="s">
        <v>419</v>
      </c>
      <c r="B30" s="34" t="s">
        <v>95</v>
      </c>
      <c r="C30" s="106" t="s">
        <v>91</v>
      </c>
      <c r="D30" s="144" t="s">
        <v>272</v>
      </c>
    </row>
    <row r="31" spans="1:4" ht="105" x14ac:dyDescent="0.2">
      <c r="A31" s="149" t="s">
        <v>420</v>
      </c>
      <c r="B31" s="34" t="s">
        <v>94</v>
      </c>
      <c r="C31" s="106" t="s">
        <v>91</v>
      </c>
      <c r="D31" s="144" t="s">
        <v>273</v>
      </c>
    </row>
    <row r="32" spans="1:4" ht="60" x14ac:dyDescent="0.2">
      <c r="A32" s="149" t="s">
        <v>421</v>
      </c>
      <c r="B32" s="34" t="s">
        <v>97</v>
      </c>
      <c r="C32" s="106" t="s">
        <v>12</v>
      </c>
      <c r="D32" s="144" t="s">
        <v>274</v>
      </c>
    </row>
    <row r="33" spans="1:4" ht="15.75" x14ac:dyDescent="0.2">
      <c r="A33" s="148" t="s">
        <v>100</v>
      </c>
      <c r="B33" s="96" t="s">
        <v>101</v>
      </c>
      <c r="C33" s="106"/>
      <c r="D33" s="144"/>
    </row>
    <row r="34" spans="1:4" ht="60" x14ac:dyDescent="0.2">
      <c r="A34" s="105" t="s">
        <v>418</v>
      </c>
      <c r="B34" s="34" t="s">
        <v>90</v>
      </c>
      <c r="C34" s="106" t="s">
        <v>20</v>
      </c>
      <c r="D34" s="144" t="s">
        <v>275</v>
      </c>
    </row>
    <row r="35" spans="1:4" ht="105" x14ac:dyDescent="0.2">
      <c r="A35" s="149" t="s">
        <v>422</v>
      </c>
      <c r="B35" s="34" t="s">
        <v>102</v>
      </c>
      <c r="C35" s="106" t="s">
        <v>91</v>
      </c>
      <c r="D35" s="144" t="s">
        <v>276</v>
      </c>
    </row>
    <row r="36" spans="1:4" ht="105" x14ac:dyDescent="0.2">
      <c r="A36" s="149" t="s">
        <v>420</v>
      </c>
      <c r="B36" s="34" t="s">
        <v>103</v>
      </c>
      <c r="C36" s="106" t="s">
        <v>91</v>
      </c>
      <c r="D36" s="144" t="s">
        <v>277</v>
      </c>
    </row>
    <row r="37" spans="1:4" ht="15.75" x14ac:dyDescent="0.2">
      <c r="A37" s="148" t="s">
        <v>104</v>
      </c>
      <c r="B37" s="96" t="s">
        <v>105</v>
      </c>
      <c r="C37" s="106"/>
      <c r="D37" s="144"/>
    </row>
    <row r="38" spans="1:4" ht="60" x14ac:dyDescent="0.2">
      <c r="A38" s="105" t="s">
        <v>418</v>
      </c>
      <c r="B38" s="34" t="s">
        <v>90</v>
      </c>
      <c r="C38" s="106" t="s">
        <v>20</v>
      </c>
      <c r="D38" s="144" t="s">
        <v>278</v>
      </c>
    </row>
    <row r="39" spans="1:4" ht="105" x14ac:dyDescent="0.2">
      <c r="A39" s="149" t="s">
        <v>419</v>
      </c>
      <c r="B39" s="34" t="s">
        <v>95</v>
      </c>
      <c r="C39" s="106" t="s">
        <v>91</v>
      </c>
      <c r="D39" s="144" t="s">
        <v>279</v>
      </c>
    </row>
    <row r="40" spans="1:4" ht="105" x14ac:dyDescent="0.2">
      <c r="A40" s="149" t="s">
        <v>420</v>
      </c>
      <c r="B40" s="34" t="s">
        <v>94</v>
      </c>
      <c r="C40" s="106" t="s">
        <v>91</v>
      </c>
      <c r="D40" s="144" t="s">
        <v>280</v>
      </c>
    </row>
    <row r="41" spans="1:4" ht="15.75" x14ac:dyDescent="0.2">
      <c r="A41" s="148" t="s">
        <v>106</v>
      </c>
      <c r="B41" s="96" t="s">
        <v>107</v>
      </c>
      <c r="C41" s="106"/>
      <c r="D41" s="144"/>
    </row>
    <row r="42" spans="1:4" ht="60" x14ac:dyDescent="0.2">
      <c r="A42" s="105" t="s">
        <v>418</v>
      </c>
      <c r="B42" s="34" t="s">
        <v>90</v>
      </c>
      <c r="C42" s="106" t="s">
        <v>20</v>
      </c>
      <c r="D42" s="144" t="s">
        <v>281</v>
      </c>
    </row>
    <row r="43" spans="1:4" ht="105" x14ac:dyDescent="0.2">
      <c r="A43" s="149" t="s">
        <v>422</v>
      </c>
      <c r="B43" s="34" t="s">
        <v>102</v>
      </c>
      <c r="C43" s="106" t="s">
        <v>91</v>
      </c>
      <c r="D43" s="144" t="s">
        <v>282</v>
      </c>
    </row>
    <row r="44" spans="1:4" ht="105" x14ac:dyDescent="0.2">
      <c r="A44" s="149" t="s">
        <v>420</v>
      </c>
      <c r="B44" s="34" t="s">
        <v>103</v>
      </c>
      <c r="C44" s="106" t="s">
        <v>91</v>
      </c>
      <c r="D44" s="144" t="s">
        <v>283</v>
      </c>
    </row>
    <row r="45" spans="1:4" ht="60" x14ac:dyDescent="0.2">
      <c r="A45" s="149" t="s">
        <v>421</v>
      </c>
      <c r="B45" s="34" t="s">
        <v>97</v>
      </c>
      <c r="C45" s="106" t="s">
        <v>12</v>
      </c>
      <c r="D45" s="144" t="s">
        <v>284</v>
      </c>
    </row>
    <row r="46" spans="1:4" ht="15.75" x14ac:dyDescent="0.2">
      <c r="A46" s="148" t="s">
        <v>109</v>
      </c>
      <c r="B46" s="96" t="s">
        <v>110</v>
      </c>
      <c r="C46" s="106"/>
      <c r="D46" s="144"/>
    </row>
    <row r="47" spans="1:4" ht="60" x14ac:dyDescent="0.2">
      <c r="A47" s="105" t="s">
        <v>418</v>
      </c>
      <c r="B47" s="34" t="s">
        <v>90</v>
      </c>
      <c r="C47" s="106" t="s">
        <v>20</v>
      </c>
      <c r="D47" s="144" t="s">
        <v>285</v>
      </c>
    </row>
    <row r="48" spans="1:4" ht="105" x14ac:dyDescent="0.2">
      <c r="A48" s="149" t="s">
        <v>422</v>
      </c>
      <c r="B48" s="34" t="s">
        <v>111</v>
      </c>
      <c r="C48" s="106" t="s">
        <v>91</v>
      </c>
      <c r="D48" s="144" t="s">
        <v>286</v>
      </c>
    </row>
    <row r="49" spans="1:4" ht="105" x14ac:dyDescent="0.2">
      <c r="A49" s="149" t="s">
        <v>420</v>
      </c>
      <c r="B49" s="34" t="s">
        <v>112</v>
      </c>
      <c r="C49" s="106" t="s">
        <v>91</v>
      </c>
      <c r="D49" s="144" t="s">
        <v>287</v>
      </c>
    </row>
    <row r="50" spans="1:4" ht="15.75" x14ac:dyDescent="0.2">
      <c r="A50" s="148" t="s">
        <v>114</v>
      </c>
      <c r="B50" s="96" t="s">
        <v>113</v>
      </c>
      <c r="C50" s="106"/>
      <c r="D50" s="144"/>
    </row>
    <row r="51" spans="1:4" ht="60" x14ac:dyDescent="0.2">
      <c r="A51" s="105" t="s">
        <v>418</v>
      </c>
      <c r="B51" s="34" t="s">
        <v>90</v>
      </c>
      <c r="C51" s="106" t="s">
        <v>20</v>
      </c>
      <c r="D51" s="144" t="s">
        <v>288</v>
      </c>
    </row>
    <row r="52" spans="1:4" ht="105" x14ac:dyDescent="0.2">
      <c r="A52" s="149" t="s">
        <v>422</v>
      </c>
      <c r="B52" s="34" t="s">
        <v>111</v>
      </c>
      <c r="C52" s="106" t="s">
        <v>91</v>
      </c>
      <c r="D52" s="144" t="s">
        <v>289</v>
      </c>
    </row>
    <row r="53" spans="1:4" ht="105" x14ac:dyDescent="0.2">
      <c r="A53" s="149" t="s">
        <v>420</v>
      </c>
      <c r="B53" s="34" t="s">
        <v>112</v>
      </c>
      <c r="C53" s="106" t="s">
        <v>91</v>
      </c>
      <c r="D53" s="144" t="s">
        <v>290</v>
      </c>
    </row>
    <row r="54" spans="1:4" ht="15.75" x14ac:dyDescent="0.2">
      <c r="A54" s="148" t="s">
        <v>115</v>
      </c>
      <c r="B54" s="96" t="s">
        <v>116</v>
      </c>
      <c r="C54" s="106"/>
      <c r="D54" s="144"/>
    </row>
    <row r="55" spans="1:4" ht="30" x14ac:dyDescent="0.2">
      <c r="A55" s="105" t="s">
        <v>423</v>
      </c>
      <c r="B55" s="34" t="s">
        <v>42</v>
      </c>
      <c r="C55" s="106" t="s">
        <v>20</v>
      </c>
      <c r="D55" s="144" t="s">
        <v>291</v>
      </c>
    </row>
    <row r="56" spans="1:4" ht="15.75" x14ac:dyDescent="0.2">
      <c r="A56" s="152" t="s">
        <v>17</v>
      </c>
      <c r="B56" s="96" t="s">
        <v>39</v>
      </c>
      <c r="C56" s="106"/>
      <c r="D56" s="144"/>
    </row>
    <row r="57" spans="1:4" ht="15.75" x14ac:dyDescent="0.2">
      <c r="A57" s="152" t="s">
        <v>117</v>
      </c>
      <c r="B57" s="96" t="s">
        <v>118</v>
      </c>
      <c r="C57" s="106"/>
      <c r="D57" s="144"/>
    </row>
    <row r="58" spans="1:4" ht="90" x14ac:dyDescent="0.2">
      <c r="A58" s="105" t="s">
        <v>424</v>
      </c>
      <c r="B58" s="34" t="s">
        <v>77</v>
      </c>
      <c r="C58" s="106" t="s">
        <v>12</v>
      </c>
      <c r="D58" s="144" t="s">
        <v>292</v>
      </c>
    </row>
    <row r="59" spans="1:4" ht="15.75" x14ac:dyDescent="0.2">
      <c r="A59" s="152" t="s">
        <v>119</v>
      </c>
      <c r="B59" s="96" t="s">
        <v>108</v>
      </c>
      <c r="C59" s="106"/>
      <c r="D59" s="144"/>
    </row>
    <row r="60" spans="1:4" ht="90" x14ac:dyDescent="0.2">
      <c r="A60" s="105" t="s">
        <v>424</v>
      </c>
      <c r="B60" s="34" t="s">
        <v>77</v>
      </c>
      <c r="C60" s="106" t="s">
        <v>12</v>
      </c>
      <c r="D60" s="144" t="s">
        <v>293</v>
      </c>
    </row>
    <row r="61" spans="1:4" ht="15.75" x14ac:dyDescent="0.2">
      <c r="A61" s="152" t="s">
        <v>16</v>
      </c>
      <c r="B61" s="96" t="s">
        <v>122</v>
      </c>
      <c r="C61" s="106"/>
      <c r="D61" s="144"/>
    </row>
    <row r="62" spans="1:4" ht="75" x14ac:dyDescent="0.2">
      <c r="A62" s="105" t="s">
        <v>425</v>
      </c>
      <c r="B62" s="34" t="s">
        <v>76</v>
      </c>
      <c r="C62" s="106" t="s">
        <v>12</v>
      </c>
      <c r="D62" s="144" t="s">
        <v>294</v>
      </c>
    </row>
    <row r="63" spans="1:4" ht="30" x14ac:dyDescent="0.2">
      <c r="A63" s="105" t="s">
        <v>426</v>
      </c>
      <c r="B63" s="34" t="s">
        <v>132</v>
      </c>
      <c r="C63" s="106" t="s">
        <v>22</v>
      </c>
      <c r="D63" s="144" t="s">
        <v>295</v>
      </c>
    </row>
    <row r="64" spans="1:4" ht="60" x14ac:dyDescent="0.2">
      <c r="A64" s="105" t="s">
        <v>427</v>
      </c>
      <c r="B64" s="34" t="s">
        <v>120</v>
      </c>
      <c r="C64" s="106" t="s">
        <v>12</v>
      </c>
      <c r="D64" s="144" t="s">
        <v>296</v>
      </c>
    </row>
    <row r="65" spans="1:4" ht="45" x14ac:dyDescent="0.2">
      <c r="A65" s="105" t="s">
        <v>428</v>
      </c>
      <c r="B65" s="34" t="s">
        <v>49</v>
      </c>
      <c r="C65" s="106" t="s">
        <v>12</v>
      </c>
      <c r="D65" s="144" t="s">
        <v>297</v>
      </c>
    </row>
    <row r="66" spans="1:4" ht="60" x14ac:dyDescent="0.2">
      <c r="A66" s="105" t="s">
        <v>429</v>
      </c>
      <c r="B66" s="34" t="s">
        <v>121</v>
      </c>
      <c r="C66" s="106" t="s">
        <v>12</v>
      </c>
      <c r="D66" s="144" t="s">
        <v>298</v>
      </c>
    </row>
    <row r="67" spans="1:4" ht="45" x14ac:dyDescent="0.2">
      <c r="A67" s="105" t="s">
        <v>430</v>
      </c>
      <c r="B67" s="34" t="s">
        <v>70</v>
      </c>
      <c r="C67" s="106" t="s">
        <v>12</v>
      </c>
      <c r="D67" s="144" t="s">
        <v>299</v>
      </c>
    </row>
    <row r="68" spans="1:4" ht="60" x14ac:dyDescent="0.2">
      <c r="A68" s="105" t="s">
        <v>431</v>
      </c>
      <c r="B68" s="34" t="s">
        <v>133</v>
      </c>
      <c r="C68" s="106" t="s">
        <v>22</v>
      </c>
      <c r="D68" s="144" t="s">
        <v>300</v>
      </c>
    </row>
    <row r="69" spans="1:4" ht="60" x14ac:dyDescent="0.2">
      <c r="A69" s="105" t="s">
        <v>432</v>
      </c>
      <c r="B69" s="34" t="s">
        <v>134</v>
      </c>
      <c r="C69" s="106" t="s">
        <v>22</v>
      </c>
      <c r="D69" s="144" t="s">
        <v>301</v>
      </c>
    </row>
    <row r="70" spans="1:4" ht="75" x14ac:dyDescent="0.2">
      <c r="A70" s="106" t="s">
        <v>433</v>
      </c>
      <c r="B70" s="34" t="s">
        <v>135</v>
      </c>
      <c r="C70" s="106" t="s">
        <v>12</v>
      </c>
      <c r="D70" s="144" t="s">
        <v>302</v>
      </c>
    </row>
    <row r="71" spans="1:4" ht="15.75" x14ac:dyDescent="0.2">
      <c r="A71" s="152" t="s">
        <v>23</v>
      </c>
      <c r="B71" s="96" t="s">
        <v>40</v>
      </c>
      <c r="C71" s="106"/>
      <c r="D71" s="144"/>
    </row>
    <row r="72" spans="1:4" ht="60" x14ac:dyDescent="0.2">
      <c r="A72" s="31" t="s">
        <v>434</v>
      </c>
      <c r="B72" s="34" t="s">
        <v>240</v>
      </c>
      <c r="C72" s="106" t="s">
        <v>21</v>
      </c>
      <c r="D72" s="144" t="s">
        <v>303</v>
      </c>
    </row>
    <row r="73" spans="1:4" ht="45" x14ac:dyDescent="0.2">
      <c r="A73" s="105" t="s">
        <v>435</v>
      </c>
      <c r="B73" s="34" t="s">
        <v>126</v>
      </c>
      <c r="C73" s="106" t="s">
        <v>12</v>
      </c>
      <c r="D73" s="144" t="s">
        <v>304</v>
      </c>
    </row>
    <row r="74" spans="1:4" ht="60" x14ac:dyDescent="0.2">
      <c r="A74" s="105" t="s">
        <v>436</v>
      </c>
      <c r="B74" s="34" t="s">
        <v>127</v>
      </c>
      <c r="C74" s="106" t="s">
        <v>12</v>
      </c>
      <c r="D74" s="144" t="s">
        <v>305</v>
      </c>
    </row>
    <row r="75" spans="1:4" ht="45" x14ac:dyDescent="0.2">
      <c r="A75" s="105" t="s">
        <v>437</v>
      </c>
      <c r="B75" s="34" t="s">
        <v>125</v>
      </c>
      <c r="C75" s="106" t="s">
        <v>12</v>
      </c>
      <c r="D75" s="144" t="s">
        <v>306</v>
      </c>
    </row>
    <row r="76" spans="1:4" ht="60" x14ac:dyDescent="0.2">
      <c r="A76" s="31" t="s">
        <v>490</v>
      </c>
      <c r="B76" s="34" t="s">
        <v>310</v>
      </c>
      <c r="C76" s="106" t="s">
        <v>12</v>
      </c>
      <c r="D76" s="144" t="s">
        <v>307</v>
      </c>
    </row>
    <row r="77" spans="1:4" ht="60" x14ac:dyDescent="0.2">
      <c r="A77" s="31" t="s">
        <v>490</v>
      </c>
      <c r="B77" s="34" t="s">
        <v>308</v>
      </c>
      <c r="C77" s="106" t="s">
        <v>12</v>
      </c>
      <c r="D77" s="144" t="s">
        <v>309</v>
      </c>
    </row>
    <row r="78" spans="1:4" ht="30" x14ac:dyDescent="0.2">
      <c r="A78" s="105" t="s">
        <v>439</v>
      </c>
      <c r="B78" s="34" t="s">
        <v>41</v>
      </c>
      <c r="C78" s="106" t="s">
        <v>12</v>
      </c>
      <c r="D78" s="144" t="s">
        <v>311</v>
      </c>
    </row>
    <row r="79" spans="1:4" ht="15.75" x14ac:dyDescent="0.2">
      <c r="A79" s="152" t="s">
        <v>18</v>
      </c>
      <c r="B79" s="96" t="s">
        <v>8</v>
      </c>
      <c r="C79" s="106"/>
      <c r="D79" s="144"/>
    </row>
    <row r="80" spans="1:4" ht="75" x14ac:dyDescent="0.2">
      <c r="A80" s="105" t="s">
        <v>440</v>
      </c>
      <c r="B80" s="34" t="s">
        <v>48</v>
      </c>
      <c r="C80" s="106" t="s">
        <v>12</v>
      </c>
      <c r="D80" s="144" t="s">
        <v>312</v>
      </c>
    </row>
    <row r="81" spans="1:4" ht="60" x14ac:dyDescent="0.2">
      <c r="A81" s="105" t="s">
        <v>441</v>
      </c>
      <c r="B81" s="34" t="s">
        <v>47</v>
      </c>
      <c r="C81" s="106" t="s">
        <v>12</v>
      </c>
      <c r="D81" s="144" t="s">
        <v>313</v>
      </c>
    </row>
    <row r="82" spans="1:4" ht="90" x14ac:dyDescent="0.2">
      <c r="A82" s="105" t="s">
        <v>424</v>
      </c>
      <c r="B82" s="34" t="s">
        <v>129</v>
      </c>
      <c r="C82" s="106" t="s">
        <v>12</v>
      </c>
      <c r="D82" s="144" t="s">
        <v>314</v>
      </c>
    </row>
    <row r="83" spans="1:4" ht="75" x14ac:dyDescent="0.2">
      <c r="A83" s="105" t="s">
        <v>425</v>
      </c>
      <c r="B83" s="34" t="s">
        <v>130</v>
      </c>
      <c r="C83" s="106" t="s">
        <v>12</v>
      </c>
      <c r="D83" s="144" t="s">
        <v>315</v>
      </c>
    </row>
    <row r="84" spans="1:4" ht="45" x14ac:dyDescent="0.2">
      <c r="A84" s="105" t="s">
        <v>442</v>
      </c>
      <c r="B84" s="34" t="s">
        <v>131</v>
      </c>
      <c r="C84" s="106" t="s">
        <v>12</v>
      </c>
      <c r="D84" s="144" t="s">
        <v>316</v>
      </c>
    </row>
    <row r="85" spans="1:4" ht="15.75" x14ac:dyDescent="0.2">
      <c r="A85" s="152" t="s">
        <v>19</v>
      </c>
      <c r="B85" s="96" t="s">
        <v>24</v>
      </c>
      <c r="C85" s="106"/>
      <c r="D85" s="144"/>
    </row>
    <row r="86" spans="1:4" ht="105" x14ac:dyDescent="0.2">
      <c r="A86" s="31" t="s">
        <v>443</v>
      </c>
      <c r="B86" s="34" t="s">
        <v>374</v>
      </c>
      <c r="C86" s="106" t="s">
        <v>21</v>
      </c>
      <c r="D86" s="154" t="s">
        <v>317</v>
      </c>
    </row>
    <row r="87" spans="1:4" ht="75" x14ac:dyDescent="0.2">
      <c r="A87" s="105" t="s">
        <v>444</v>
      </c>
      <c r="B87" s="34" t="s">
        <v>136</v>
      </c>
      <c r="C87" s="106" t="s">
        <v>21</v>
      </c>
      <c r="D87" s="154" t="s">
        <v>318</v>
      </c>
    </row>
    <row r="88" spans="1:4" ht="30" x14ac:dyDescent="0.2">
      <c r="A88" s="105" t="s">
        <v>445</v>
      </c>
      <c r="B88" s="34" t="s">
        <v>50</v>
      </c>
      <c r="C88" s="106" t="s">
        <v>21</v>
      </c>
      <c r="D88" s="154" t="s">
        <v>319</v>
      </c>
    </row>
    <row r="89" spans="1:4" ht="30" x14ac:dyDescent="0.2">
      <c r="A89" s="105" t="s">
        <v>446</v>
      </c>
      <c r="B89" s="34" t="s">
        <v>54</v>
      </c>
      <c r="C89" s="106" t="s">
        <v>21</v>
      </c>
      <c r="D89" s="154" t="s">
        <v>319</v>
      </c>
    </row>
    <row r="90" spans="1:4" ht="30" x14ac:dyDescent="0.2">
      <c r="A90" s="105" t="s">
        <v>447</v>
      </c>
      <c r="B90" s="34" t="s">
        <v>51</v>
      </c>
      <c r="C90" s="106" t="s">
        <v>21</v>
      </c>
      <c r="D90" s="154" t="s">
        <v>320</v>
      </c>
    </row>
    <row r="91" spans="1:4" ht="60" x14ac:dyDescent="0.2">
      <c r="A91" s="105" t="s">
        <v>448</v>
      </c>
      <c r="B91" s="34" t="s">
        <v>52</v>
      </c>
      <c r="C91" s="106" t="s">
        <v>22</v>
      </c>
      <c r="D91" s="154" t="s">
        <v>321</v>
      </c>
    </row>
    <row r="92" spans="1:4" ht="60" x14ac:dyDescent="0.2">
      <c r="A92" s="105" t="s">
        <v>449</v>
      </c>
      <c r="B92" s="34" t="s">
        <v>53</v>
      </c>
      <c r="C92" s="106" t="s">
        <v>22</v>
      </c>
      <c r="D92" s="154" t="s">
        <v>321</v>
      </c>
    </row>
    <row r="93" spans="1:4" ht="60" x14ac:dyDescent="0.2">
      <c r="A93" s="105" t="s">
        <v>450</v>
      </c>
      <c r="B93" s="34" t="s">
        <v>58</v>
      </c>
      <c r="C93" s="106" t="s">
        <v>22</v>
      </c>
      <c r="D93" s="154" t="s">
        <v>321</v>
      </c>
    </row>
    <row r="94" spans="1:4" ht="45" x14ac:dyDescent="0.2">
      <c r="A94" s="105" t="s">
        <v>451</v>
      </c>
      <c r="B94" s="34" t="s">
        <v>137</v>
      </c>
      <c r="C94" s="106" t="s">
        <v>21</v>
      </c>
      <c r="D94" s="154" t="s">
        <v>322</v>
      </c>
    </row>
    <row r="95" spans="1:4" ht="30" x14ac:dyDescent="0.2">
      <c r="A95" s="105" t="s">
        <v>452</v>
      </c>
      <c r="B95" s="34" t="s">
        <v>138</v>
      </c>
      <c r="C95" s="106" t="s">
        <v>21</v>
      </c>
      <c r="D95" s="154" t="s">
        <v>323</v>
      </c>
    </row>
    <row r="96" spans="1:4" ht="30" x14ac:dyDescent="0.2">
      <c r="A96" s="105" t="s">
        <v>453</v>
      </c>
      <c r="B96" s="34" t="s">
        <v>55</v>
      </c>
      <c r="C96" s="106" t="s">
        <v>21</v>
      </c>
      <c r="D96" s="154" t="s">
        <v>324</v>
      </c>
    </row>
    <row r="97" spans="1:4" ht="45" x14ac:dyDescent="0.2">
      <c r="A97" s="105" t="s">
        <v>454</v>
      </c>
      <c r="B97" s="34" t="s">
        <v>139</v>
      </c>
      <c r="C97" s="106" t="s">
        <v>21</v>
      </c>
      <c r="D97" s="154" t="s">
        <v>324</v>
      </c>
    </row>
    <row r="98" spans="1:4" ht="45" x14ac:dyDescent="0.2">
      <c r="A98" s="105" t="s">
        <v>455</v>
      </c>
      <c r="B98" s="34" t="s">
        <v>56</v>
      </c>
      <c r="C98" s="106" t="s">
        <v>21</v>
      </c>
      <c r="D98" s="154" t="s">
        <v>325</v>
      </c>
    </row>
    <row r="99" spans="1:4" ht="30" x14ac:dyDescent="0.2">
      <c r="A99" s="105" t="s">
        <v>456</v>
      </c>
      <c r="B99" s="34" t="s">
        <v>140</v>
      </c>
      <c r="C99" s="106" t="s">
        <v>21</v>
      </c>
      <c r="D99" s="154" t="s">
        <v>326</v>
      </c>
    </row>
    <row r="100" spans="1:4" ht="30" x14ac:dyDescent="0.2">
      <c r="A100" s="105" t="s">
        <v>457</v>
      </c>
      <c r="B100" s="34" t="s">
        <v>141</v>
      </c>
      <c r="C100" s="106" t="s">
        <v>21</v>
      </c>
      <c r="D100" s="154" t="s">
        <v>327</v>
      </c>
    </row>
    <row r="101" spans="1:4" ht="30" x14ac:dyDescent="0.2">
      <c r="A101" s="105" t="s">
        <v>458</v>
      </c>
      <c r="B101" s="34" t="s">
        <v>57</v>
      </c>
      <c r="C101" s="106" t="s">
        <v>22</v>
      </c>
      <c r="D101" s="154" t="s">
        <v>328</v>
      </c>
    </row>
    <row r="102" spans="1:4" ht="15.75" x14ac:dyDescent="0.2">
      <c r="A102" s="152" t="s">
        <v>37</v>
      </c>
      <c r="B102" s="96" t="s">
        <v>59</v>
      </c>
      <c r="C102" s="106"/>
      <c r="D102" s="144"/>
    </row>
    <row r="103" spans="1:4" ht="90" x14ac:dyDescent="0.2">
      <c r="A103" s="105" t="s">
        <v>459</v>
      </c>
      <c r="B103" s="34" t="s">
        <v>142</v>
      </c>
      <c r="C103" s="106" t="s">
        <v>21</v>
      </c>
      <c r="D103" s="154" t="s">
        <v>332</v>
      </c>
    </row>
    <row r="104" spans="1:4" ht="90" x14ac:dyDescent="0.2">
      <c r="A104" s="105" t="s">
        <v>460</v>
      </c>
      <c r="B104" s="34" t="s">
        <v>60</v>
      </c>
      <c r="C104" s="106" t="s">
        <v>21</v>
      </c>
      <c r="D104" s="154" t="s">
        <v>333</v>
      </c>
    </row>
    <row r="105" spans="1:4" ht="60" x14ac:dyDescent="0.2">
      <c r="A105" s="105" t="s">
        <v>461</v>
      </c>
      <c r="B105" s="34" t="s">
        <v>73</v>
      </c>
      <c r="C105" s="106" t="s">
        <v>21</v>
      </c>
      <c r="D105" s="154" t="s">
        <v>334</v>
      </c>
    </row>
    <row r="106" spans="1:4" ht="75" x14ac:dyDescent="0.2">
      <c r="A106" s="105" t="s">
        <v>462</v>
      </c>
      <c r="B106" s="34" t="s">
        <v>128</v>
      </c>
      <c r="C106" s="106" t="s">
        <v>12</v>
      </c>
      <c r="D106" s="154" t="s">
        <v>335</v>
      </c>
    </row>
    <row r="107" spans="1:4" ht="75" x14ac:dyDescent="0.2">
      <c r="A107" s="105" t="s">
        <v>463</v>
      </c>
      <c r="B107" s="34" t="s">
        <v>160</v>
      </c>
      <c r="C107" s="106" t="s">
        <v>12</v>
      </c>
      <c r="D107" s="154" t="s">
        <v>336</v>
      </c>
    </row>
    <row r="108" spans="1:4" ht="30" x14ac:dyDescent="0.2">
      <c r="A108" s="105" t="s">
        <v>464</v>
      </c>
      <c r="B108" s="34" t="s">
        <v>143</v>
      </c>
      <c r="C108" s="106" t="s">
        <v>21</v>
      </c>
      <c r="D108" s="154" t="s">
        <v>337</v>
      </c>
    </row>
    <row r="109" spans="1:4" ht="30" x14ac:dyDescent="0.2">
      <c r="A109" s="105" t="s">
        <v>491</v>
      </c>
      <c r="B109" s="34" t="s">
        <v>63</v>
      </c>
      <c r="C109" s="106" t="s">
        <v>21</v>
      </c>
      <c r="D109" s="154" t="s">
        <v>337</v>
      </c>
    </row>
    <row r="110" spans="1:4" ht="30" x14ac:dyDescent="0.2">
      <c r="A110" s="105" t="s">
        <v>466</v>
      </c>
      <c r="B110" s="34" t="s">
        <v>64</v>
      </c>
      <c r="C110" s="106" t="s">
        <v>21</v>
      </c>
      <c r="D110" s="154" t="s">
        <v>337</v>
      </c>
    </row>
    <row r="111" spans="1:4" ht="60" x14ac:dyDescent="0.2">
      <c r="A111" s="105" t="s">
        <v>467</v>
      </c>
      <c r="B111" s="34" t="s">
        <v>61</v>
      </c>
      <c r="C111" s="106" t="s">
        <v>21</v>
      </c>
      <c r="D111" s="154" t="s">
        <v>346</v>
      </c>
    </row>
    <row r="112" spans="1:4" ht="45" x14ac:dyDescent="0.2">
      <c r="A112" s="105" t="s">
        <v>479</v>
      </c>
      <c r="B112" s="34" t="s">
        <v>62</v>
      </c>
      <c r="C112" s="106" t="s">
        <v>21</v>
      </c>
      <c r="D112" s="154" t="s">
        <v>347</v>
      </c>
    </row>
    <row r="113" spans="1:4" ht="60" x14ac:dyDescent="0.2">
      <c r="A113" s="105" t="s">
        <v>492</v>
      </c>
      <c r="B113" s="34" t="s">
        <v>75</v>
      </c>
      <c r="C113" s="106" t="s">
        <v>21</v>
      </c>
      <c r="D113" s="154" t="s">
        <v>343</v>
      </c>
    </row>
    <row r="114" spans="1:4" ht="75" x14ac:dyDescent="0.2">
      <c r="A114" s="105" t="s">
        <v>469</v>
      </c>
      <c r="B114" s="34" t="s">
        <v>238</v>
      </c>
      <c r="C114" s="106" t="s">
        <v>21</v>
      </c>
      <c r="D114" s="154" t="s">
        <v>344</v>
      </c>
    </row>
    <row r="115" spans="1:4" ht="105" x14ac:dyDescent="0.2">
      <c r="A115" s="105" t="s">
        <v>493</v>
      </c>
      <c r="B115" s="34" t="s">
        <v>72</v>
      </c>
      <c r="C115" s="106" t="s">
        <v>21</v>
      </c>
      <c r="D115" s="154" t="s">
        <v>345</v>
      </c>
    </row>
    <row r="116" spans="1:4" ht="60" x14ac:dyDescent="0.2">
      <c r="A116" s="105" t="s">
        <v>480</v>
      </c>
      <c r="B116" s="34" t="s">
        <v>65</v>
      </c>
      <c r="C116" s="106" t="s">
        <v>22</v>
      </c>
      <c r="D116" s="154" t="s">
        <v>337</v>
      </c>
    </row>
    <row r="117" spans="1:4" ht="60" x14ac:dyDescent="0.2">
      <c r="A117" s="105" t="s">
        <v>494</v>
      </c>
      <c r="B117" s="34" t="s">
        <v>66</v>
      </c>
      <c r="C117" s="106" t="s">
        <v>22</v>
      </c>
      <c r="D117" s="154" t="s">
        <v>337</v>
      </c>
    </row>
    <row r="118" spans="1:4" ht="45" x14ac:dyDescent="0.2">
      <c r="A118" s="105" t="s">
        <v>472</v>
      </c>
      <c r="B118" s="34" t="s">
        <v>144</v>
      </c>
      <c r="C118" s="106" t="s">
        <v>22</v>
      </c>
      <c r="D118" s="154" t="s">
        <v>338</v>
      </c>
    </row>
    <row r="119" spans="1:4" ht="45" x14ac:dyDescent="0.2">
      <c r="A119" s="105" t="s">
        <v>473</v>
      </c>
      <c r="B119" s="34" t="s">
        <v>67</v>
      </c>
      <c r="C119" s="106" t="s">
        <v>22</v>
      </c>
      <c r="D119" s="154" t="s">
        <v>338</v>
      </c>
    </row>
    <row r="120" spans="1:4" ht="45" x14ac:dyDescent="0.2">
      <c r="A120" s="105" t="s">
        <v>474</v>
      </c>
      <c r="B120" s="34" t="s">
        <v>68</v>
      </c>
      <c r="C120" s="106" t="s">
        <v>22</v>
      </c>
      <c r="D120" s="154" t="s">
        <v>338</v>
      </c>
    </row>
    <row r="121" spans="1:4" ht="30" x14ac:dyDescent="0.2">
      <c r="A121" s="105" t="s">
        <v>475</v>
      </c>
      <c r="B121" s="34" t="s">
        <v>145</v>
      </c>
      <c r="C121" s="106" t="s">
        <v>21</v>
      </c>
      <c r="D121" s="154" t="s">
        <v>340</v>
      </c>
    </row>
    <row r="122" spans="1:4" ht="30" x14ac:dyDescent="0.2">
      <c r="A122" s="105" t="s">
        <v>476</v>
      </c>
      <c r="B122" s="34" t="s">
        <v>146</v>
      </c>
      <c r="C122" s="106" t="s">
        <v>21</v>
      </c>
      <c r="D122" s="154" t="s">
        <v>339</v>
      </c>
    </row>
    <row r="123" spans="1:4" ht="15" x14ac:dyDescent="0.2">
      <c r="A123" s="105" t="s">
        <v>477</v>
      </c>
      <c r="B123" s="34" t="s">
        <v>148</v>
      </c>
      <c r="C123" s="106" t="s">
        <v>21</v>
      </c>
      <c r="D123" s="154" t="s">
        <v>341</v>
      </c>
    </row>
    <row r="124" spans="1:4" ht="105" x14ac:dyDescent="0.2">
      <c r="A124" s="105" t="s">
        <v>478</v>
      </c>
      <c r="B124" s="34" t="s">
        <v>147</v>
      </c>
      <c r="C124" s="106" t="s">
        <v>21</v>
      </c>
      <c r="D124" s="154" t="s">
        <v>342</v>
      </c>
    </row>
    <row r="125" spans="1:4" ht="15.75" x14ac:dyDescent="0.2">
      <c r="A125" s="151">
        <v>10</v>
      </c>
      <c r="B125" s="96" t="s">
        <v>11</v>
      </c>
      <c r="C125" s="106"/>
      <c r="D125" s="144"/>
    </row>
    <row r="126" spans="1:4" ht="75" x14ac:dyDescent="0.2">
      <c r="A126" s="153" t="s">
        <v>495</v>
      </c>
      <c r="B126" s="34" t="s">
        <v>69</v>
      </c>
      <c r="C126" s="106" t="s">
        <v>12</v>
      </c>
      <c r="D126" s="144" t="s">
        <v>329</v>
      </c>
    </row>
    <row r="127" spans="1:4" ht="60" x14ac:dyDescent="0.2">
      <c r="A127" s="153" t="s">
        <v>482</v>
      </c>
      <c r="B127" s="34" t="s">
        <v>149</v>
      </c>
      <c r="C127" s="106" t="s">
        <v>12</v>
      </c>
      <c r="D127" s="144" t="s">
        <v>331</v>
      </c>
    </row>
    <row r="128" spans="1:4" ht="105" x14ac:dyDescent="0.2">
      <c r="A128" s="153" t="s">
        <v>496</v>
      </c>
      <c r="B128" s="34" t="s">
        <v>71</v>
      </c>
      <c r="C128" s="106" t="s">
        <v>12</v>
      </c>
      <c r="D128" s="144" t="s">
        <v>330</v>
      </c>
    </row>
    <row r="129" spans="1:4" ht="31.5" x14ac:dyDescent="0.2">
      <c r="A129" s="145"/>
      <c r="B129" s="136" t="s">
        <v>157</v>
      </c>
      <c r="C129" s="145"/>
      <c r="D129" s="147"/>
    </row>
    <row r="130" spans="1:4" ht="15.75" x14ac:dyDescent="0.2">
      <c r="A130" s="148" t="s">
        <v>247</v>
      </c>
      <c r="B130" s="96" t="s">
        <v>10</v>
      </c>
      <c r="C130" s="106"/>
      <c r="D130" s="144"/>
    </row>
    <row r="131" spans="1:4" ht="45" x14ac:dyDescent="0.2">
      <c r="A131" s="105" t="s">
        <v>414</v>
      </c>
      <c r="B131" s="32" t="s">
        <v>45</v>
      </c>
      <c r="C131" s="106" t="s">
        <v>20</v>
      </c>
      <c r="D131" s="144" t="s">
        <v>348</v>
      </c>
    </row>
    <row r="132" spans="1:4" ht="45" x14ac:dyDescent="0.2">
      <c r="A132" s="149" t="s">
        <v>415</v>
      </c>
      <c r="B132" s="34" t="s">
        <v>85</v>
      </c>
      <c r="C132" s="106" t="s">
        <v>20</v>
      </c>
      <c r="D132" s="144" t="s">
        <v>349</v>
      </c>
    </row>
    <row r="133" spans="1:4" ht="15.75" x14ac:dyDescent="0.2">
      <c r="A133" s="148" t="s">
        <v>248</v>
      </c>
      <c r="B133" s="96" t="s">
        <v>38</v>
      </c>
      <c r="C133" s="106"/>
      <c r="D133" s="144"/>
    </row>
    <row r="134" spans="1:4" ht="15.75" x14ac:dyDescent="0.2">
      <c r="A134" s="148" t="s">
        <v>249</v>
      </c>
      <c r="B134" s="96" t="s">
        <v>88</v>
      </c>
      <c r="C134" s="106"/>
      <c r="D134" s="144"/>
    </row>
    <row r="135" spans="1:4" ht="60" x14ac:dyDescent="0.2">
      <c r="A135" s="105" t="s">
        <v>418</v>
      </c>
      <c r="B135" s="34" t="s">
        <v>90</v>
      </c>
      <c r="C135" s="106" t="s">
        <v>20</v>
      </c>
      <c r="D135" s="144" t="s">
        <v>350</v>
      </c>
    </row>
    <row r="136" spans="1:4" ht="105" x14ac:dyDescent="0.2">
      <c r="A136" s="149" t="s">
        <v>422</v>
      </c>
      <c r="B136" s="34" t="s">
        <v>102</v>
      </c>
      <c r="C136" s="106" t="s">
        <v>91</v>
      </c>
      <c r="D136" s="144" t="s">
        <v>351</v>
      </c>
    </row>
    <row r="137" spans="1:4" ht="15.75" x14ac:dyDescent="0.2">
      <c r="A137" s="148" t="s">
        <v>250</v>
      </c>
      <c r="B137" s="96" t="s">
        <v>93</v>
      </c>
      <c r="C137" s="106"/>
      <c r="D137" s="144"/>
    </row>
    <row r="138" spans="1:4" ht="60" x14ac:dyDescent="0.2">
      <c r="A138" s="105" t="s">
        <v>418</v>
      </c>
      <c r="B138" s="34" t="s">
        <v>90</v>
      </c>
      <c r="C138" s="106" t="s">
        <v>20</v>
      </c>
      <c r="D138" s="144" t="s">
        <v>353</v>
      </c>
    </row>
    <row r="139" spans="1:4" ht="105" x14ac:dyDescent="0.2">
      <c r="A139" s="149" t="s">
        <v>422</v>
      </c>
      <c r="B139" s="34" t="s">
        <v>102</v>
      </c>
      <c r="C139" s="106" t="s">
        <v>91</v>
      </c>
      <c r="D139" s="144" t="s">
        <v>354</v>
      </c>
    </row>
    <row r="140" spans="1:4" ht="105" x14ac:dyDescent="0.2">
      <c r="A140" s="149" t="s">
        <v>420</v>
      </c>
      <c r="B140" s="34" t="s">
        <v>94</v>
      </c>
      <c r="C140" s="106" t="s">
        <v>91</v>
      </c>
      <c r="D140" s="144" t="s">
        <v>355</v>
      </c>
    </row>
    <row r="141" spans="1:4" ht="60" x14ac:dyDescent="0.2">
      <c r="A141" s="149" t="s">
        <v>421</v>
      </c>
      <c r="B141" s="34" t="s">
        <v>97</v>
      </c>
      <c r="C141" s="106" t="s">
        <v>12</v>
      </c>
      <c r="D141" s="144" t="s">
        <v>356</v>
      </c>
    </row>
    <row r="142" spans="1:4" ht="15.75" x14ac:dyDescent="0.2">
      <c r="A142" s="148" t="s">
        <v>251</v>
      </c>
      <c r="B142" s="96" t="s">
        <v>155</v>
      </c>
      <c r="C142" s="106"/>
      <c r="D142" s="144"/>
    </row>
    <row r="143" spans="1:4" ht="60" x14ac:dyDescent="0.2">
      <c r="A143" s="105" t="s">
        <v>418</v>
      </c>
      <c r="B143" s="34" t="s">
        <v>90</v>
      </c>
      <c r="C143" s="106" t="s">
        <v>20</v>
      </c>
      <c r="D143" s="144" t="s">
        <v>360</v>
      </c>
    </row>
    <row r="144" spans="1:4" ht="105" x14ac:dyDescent="0.2">
      <c r="A144" s="149" t="s">
        <v>422</v>
      </c>
      <c r="B144" s="34" t="s">
        <v>102</v>
      </c>
      <c r="C144" s="106" t="s">
        <v>91</v>
      </c>
      <c r="D144" s="144" t="s">
        <v>357</v>
      </c>
    </row>
    <row r="145" spans="1:4" ht="105" x14ac:dyDescent="0.2">
      <c r="A145" s="149" t="s">
        <v>420</v>
      </c>
      <c r="B145" s="34" t="s">
        <v>94</v>
      </c>
      <c r="C145" s="106" t="s">
        <v>91</v>
      </c>
      <c r="D145" s="144" t="s">
        <v>358</v>
      </c>
    </row>
    <row r="146" spans="1:4" ht="60" x14ac:dyDescent="0.2">
      <c r="A146" s="149" t="s">
        <v>421</v>
      </c>
      <c r="B146" s="34" t="s">
        <v>97</v>
      </c>
      <c r="C146" s="106" t="s">
        <v>12</v>
      </c>
      <c r="D146" s="144" t="s">
        <v>359</v>
      </c>
    </row>
    <row r="147" spans="1:4" ht="15.75" x14ac:dyDescent="0.2">
      <c r="A147" s="148" t="s">
        <v>252</v>
      </c>
      <c r="B147" s="96" t="s">
        <v>156</v>
      </c>
      <c r="C147" s="106"/>
      <c r="D147" s="144"/>
    </row>
    <row r="148" spans="1:4" ht="60" x14ac:dyDescent="0.2">
      <c r="A148" s="105" t="s">
        <v>418</v>
      </c>
      <c r="B148" s="34" t="s">
        <v>90</v>
      </c>
      <c r="C148" s="106" t="s">
        <v>20</v>
      </c>
      <c r="D148" s="144" t="s">
        <v>361</v>
      </c>
    </row>
    <row r="149" spans="1:4" ht="105" x14ac:dyDescent="0.2">
      <c r="A149" s="149" t="s">
        <v>420</v>
      </c>
      <c r="B149" s="34" t="s">
        <v>103</v>
      </c>
      <c r="C149" s="106" t="s">
        <v>91</v>
      </c>
      <c r="D149" s="144" t="s">
        <v>362</v>
      </c>
    </row>
    <row r="150" spans="1:4" ht="15.75" x14ac:dyDescent="0.2">
      <c r="A150" s="152" t="s">
        <v>253</v>
      </c>
      <c r="B150" s="96" t="s">
        <v>158</v>
      </c>
      <c r="C150" s="106"/>
      <c r="D150" s="144"/>
    </row>
    <row r="151" spans="1:4" ht="60" x14ac:dyDescent="0.2">
      <c r="A151" s="105" t="s">
        <v>484</v>
      </c>
      <c r="B151" s="34" t="s">
        <v>152</v>
      </c>
      <c r="C151" s="106" t="s">
        <v>12</v>
      </c>
      <c r="D151" s="144" t="s">
        <v>363</v>
      </c>
    </row>
    <row r="152" spans="1:4" ht="90" x14ac:dyDescent="0.2">
      <c r="A152" s="105" t="s">
        <v>424</v>
      </c>
      <c r="B152" s="34" t="s">
        <v>77</v>
      </c>
      <c r="C152" s="106" t="s">
        <v>12</v>
      </c>
      <c r="D152" s="144" t="s">
        <v>364</v>
      </c>
    </row>
    <row r="153" spans="1:4" ht="15.75" x14ac:dyDescent="0.2">
      <c r="A153" s="152" t="s">
        <v>254</v>
      </c>
      <c r="B153" s="96" t="s">
        <v>122</v>
      </c>
      <c r="C153" s="106"/>
      <c r="D153" s="144"/>
    </row>
    <row r="154" spans="1:4" ht="45" x14ac:dyDescent="0.2">
      <c r="A154" s="105" t="s">
        <v>485</v>
      </c>
      <c r="B154" s="34" t="s">
        <v>153</v>
      </c>
      <c r="C154" s="106" t="s">
        <v>12</v>
      </c>
      <c r="D154" s="144" t="s">
        <v>365</v>
      </c>
    </row>
    <row r="155" spans="1:4" ht="45" x14ac:dyDescent="0.2">
      <c r="A155" s="105" t="s">
        <v>486</v>
      </c>
      <c r="B155" s="34" t="s">
        <v>154</v>
      </c>
      <c r="C155" s="106" t="s">
        <v>12</v>
      </c>
      <c r="D155" s="144" t="s">
        <v>366</v>
      </c>
    </row>
    <row r="156" spans="1:4" ht="45" x14ac:dyDescent="0.2">
      <c r="A156" s="106" t="s">
        <v>487</v>
      </c>
      <c r="B156" s="34" t="s">
        <v>123</v>
      </c>
      <c r="C156" s="106" t="s">
        <v>12</v>
      </c>
      <c r="D156" s="144" t="s">
        <v>367</v>
      </c>
    </row>
    <row r="157" spans="1:4" ht="45" x14ac:dyDescent="0.2">
      <c r="A157" s="106" t="s">
        <v>488</v>
      </c>
      <c r="B157" s="34" t="s">
        <v>124</v>
      </c>
      <c r="C157" s="106" t="s">
        <v>12</v>
      </c>
      <c r="D157" s="144" t="s">
        <v>367</v>
      </c>
    </row>
    <row r="158" spans="1:4" ht="15.75" x14ac:dyDescent="0.2">
      <c r="A158" s="152" t="s">
        <v>255</v>
      </c>
      <c r="B158" s="96" t="s">
        <v>40</v>
      </c>
      <c r="C158" s="106"/>
      <c r="D158" s="144"/>
    </row>
    <row r="159" spans="1:4" ht="90" x14ac:dyDescent="0.2">
      <c r="A159" s="31" t="s">
        <v>489</v>
      </c>
      <c r="B159" s="34" t="s">
        <v>242</v>
      </c>
      <c r="C159" s="106" t="s">
        <v>22</v>
      </c>
      <c r="D159" s="144" t="s">
        <v>368</v>
      </c>
    </row>
    <row r="160" spans="1:4" ht="15.75" x14ac:dyDescent="0.2">
      <c r="A160" s="151">
        <v>16</v>
      </c>
      <c r="B160" s="96" t="s">
        <v>11</v>
      </c>
      <c r="C160" s="106"/>
      <c r="D160" s="144"/>
    </row>
    <row r="161" spans="1:4" ht="60" x14ac:dyDescent="0.2">
      <c r="A161" s="153" t="s">
        <v>482</v>
      </c>
      <c r="B161" s="34" t="s">
        <v>149</v>
      </c>
      <c r="C161" s="106" t="s">
        <v>12</v>
      </c>
      <c r="D161" s="144" t="s">
        <v>369</v>
      </c>
    </row>
    <row r="162" spans="1:4" ht="15.75" x14ac:dyDescent="0.2">
      <c r="A162" s="152" t="s">
        <v>256</v>
      </c>
      <c r="B162" s="96" t="s">
        <v>24</v>
      </c>
      <c r="C162" s="106"/>
      <c r="D162" s="144"/>
    </row>
    <row r="163" spans="1:4" ht="30" x14ac:dyDescent="0.2">
      <c r="A163" s="105" t="s">
        <v>447</v>
      </c>
      <c r="B163" s="34" t="s">
        <v>51</v>
      </c>
      <c r="C163" s="106" t="s">
        <v>21</v>
      </c>
      <c r="D163" s="154" t="s">
        <v>370</v>
      </c>
    </row>
    <row r="164" spans="1:4" ht="60" x14ac:dyDescent="0.2">
      <c r="A164" s="105" t="s">
        <v>448</v>
      </c>
      <c r="B164" s="34" t="s">
        <v>52</v>
      </c>
      <c r="C164" s="106" t="s">
        <v>22</v>
      </c>
      <c r="D164" s="154" t="s">
        <v>371</v>
      </c>
    </row>
    <row r="165" spans="1:4" ht="30" x14ac:dyDescent="0.2">
      <c r="A165" s="105" t="s">
        <v>458</v>
      </c>
      <c r="B165" s="34" t="s">
        <v>57</v>
      </c>
      <c r="C165" s="106" t="s">
        <v>22</v>
      </c>
      <c r="D165" s="154" t="s">
        <v>372</v>
      </c>
    </row>
    <row r="166" spans="1:4" ht="30" x14ac:dyDescent="0.2">
      <c r="A166" s="105" t="s">
        <v>452</v>
      </c>
      <c r="B166" s="34" t="s">
        <v>138</v>
      </c>
      <c r="C166" s="106" t="s">
        <v>21</v>
      </c>
      <c r="D166" s="154" t="s">
        <v>373</v>
      </c>
    </row>
  </sheetData>
  <mergeCells count="2">
    <mergeCell ref="A1:D1"/>
    <mergeCell ref="A2:D2"/>
  </mergeCells>
  <conditionalFormatting sqref="A12">
    <cfRule type="duplicateValues" dxfId="0" priority="1"/>
  </conditionalFormatting>
  <pageMargins left="0.51181102362204722" right="0.51181102362204722" top="0.78740157480314965" bottom="0.78740157480314965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showGridLines="0" view="pageBreakPreview" topLeftCell="A31" zoomScale="77" zoomScaleNormal="50" zoomScaleSheetLayoutView="77" workbookViewId="0">
      <selection activeCell="A3" sqref="A3:O3"/>
    </sheetView>
  </sheetViews>
  <sheetFormatPr defaultRowHeight="12.75" x14ac:dyDescent="0.2"/>
  <cols>
    <col min="1" max="1" width="7" customWidth="1"/>
    <col min="5" max="5" width="0.5703125" customWidth="1"/>
    <col min="6" max="6" width="14.140625" customWidth="1"/>
    <col min="7" max="7" width="19.7109375" customWidth="1"/>
    <col min="8" max="8" width="15.7109375" customWidth="1"/>
    <col min="9" max="9" width="15.5703125" customWidth="1"/>
    <col min="10" max="10" width="15.42578125" customWidth="1"/>
    <col min="11" max="11" width="14.7109375" customWidth="1"/>
    <col min="12" max="12" width="15.140625" customWidth="1"/>
    <col min="13" max="13" width="16.28515625" customWidth="1"/>
    <col min="14" max="14" width="18.140625" customWidth="1"/>
    <col min="15" max="15" width="16.42578125" customWidth="1"/>
  </cols>
  <sheetData>
    <row r="1" spans="1:15" ht="32.25" customHeight="1" x14ac:dyDescent="0.2">
      <c r="G1" s="231"/>
    </row>
    <row r="2" spans="1:15" ht="32.25" customHeight="1" thickBot="1" x14ac:dyDescent="0.3">
      <c r="A2" s="240" t="s">
        <v>375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</row>
    <row r="3" spans="1:15" ht="29.25" customHeight="1" x14ac:dyDescent="0.25">
      <c r="A3" s="248" t="s">
        <v>25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50"/>
    </row>
    <row r="4" spans="1:15" ht="18" customHeight="1" x14ac:dyDescent="0.25">
      <c r="A4" s="75" t="str">
        <f>'Planilha Orçamentária'!A3</f>
        <v>Obra : Construção de vestiários com área externa</v>
      </c>
      <c r="B4" s="76"/>
      <c r="C4" s="77"/>
      <c r="D4" s="77"/>
      <c r="E4" s="77"/>
      <c r="F4" s="77"/>
      <c r="G4" s="77"/>
      <c r="H4" s="77"/>
      <c r="I4" s="78"/>
      <c r="J4" s="77"/>
      <c r="K4" s="78"/>
      <c r="L4" s="78"/>
      <c r="M4" s="78"/>
      <c r="N4" s="78"/>
      <c r="O4" s="79"/>
    </row>
    <row r="5" spans="1:15" ht="27" customHeight="1" x14ac:dyDescent="0.25">
      <c r="A5" s="75" t="str">
        <f>'Planilha Orçamentária'!A4</f>
        <v>Local :  Mangueirão - Santo Antônio de Pádua - RJ</v>
      </c>
      <c r="B5" s="76"/>
      <c r="C5" s="77"/>
      <c r="D5" s="77"/>
      <c r="E5" s="77"/>
      <c r="F5" s="77"/>
      <c r="G5" s="77"/>
      <c r="H5" s="127" t="s">
        <v>412</v>
      </c>
      <c r="I5" s="128"/>
      <c r="J5" s="77"/>
      <c r="K5" s="78"/>
      <c r="L5" s="78"/>
      <c r="M5" s="78"/>
      <c r="N5" s="78"/>
      <c r="O5" s="79"/>
    </row>
    <row r="6" spans="1:15" ht="26.45" customHeight="1" x14ac:dyDescent="0.25">
      <c r="A6" s="80">
        <v>0</v>
      </c>
      <c r="B6" s="242" t="s">
        <v>26</v>
      </c>
      <c r="C6" s="255"/>
      <c r="D6" s="255"/>
      <c r="E6" s="255"/>
      <c r="F6" s="256"/>
      <c r="G6" s="42"/>
      <c r="H6" s="251" t="s">
        <v>34</v>
      </c>
      <c r="I6" s="252"/>
      <c r="J6" s="252"/>
      <c r="K6" s="252"/>
      <c r="L6" s="252"/>
      <c r="M6" s="252"/>
      <c r="N6" s="252"/>
      <c r="O6" s="253"/>
    </row>
    <row r="7" spans="1:15" ht="18" x14ac:dyDescent="0.25">
      <c r="A7" s="81" t="str">
        <f>'[1]PLANILHA RECUP MORADIAS'!A7</f>
        <v>ITEM</v>
      </c>
      <c r="B7" s="260"/>
      <c r="C7" s="261"/>
      <c r="D7" s="261"/>
      <c r="E7" s="261"/>
      <c r="F7" s="262"/>
      <c r="G7" s="43" t="s">
        <v>27</v>
      </c>
      <c r="H7" s="44"/>
      <c r="I7" s="45"/>
      <c r="J7" s="44"/>
      <c r="K7" s="45"/>
      <c r="L7" s="46"/>
      <c r="M7" s="46"/>
      <c r="N7" s="45"/>
      <c r="O7" s="82"/>
    </row>
    <row r="8" spans="1:15" ht="17.25" customHeight="1" x14ac:dyDescent="0.25">
      <c r="A8" s="178"/>
      <c r="B8" s="260"/>
      <c r="C8" s="261"/>
      <c r="D8" s="261"/>
      <c r="E8" s="261"/>
      <c r="F8" s="262"/>
      <c r="G8" s="43" t="s">
        <v>28</v>
      </c>
      <c r="H8" s="180" t="s">
        <v>29</v>
      </c>
      <c r="I8" s="179" t="s">
        <v>30</v>
      </c>
      <c r="J8" s="180" t="s">
        <v>31</v>
      </c>
      <c r="K8" s="179" t="s">
        <v>32</v>
      </c>
      <c r="L8" s="179" t="s">
        <v>35</v>
      </c>
      <c r="M8" s="179" t="s">
        <v>36</v>
      </c>
      <c r="N8" s="179" t="s">
        <v>258</v>
      </c>
      <c r="O8" s="181" t="s">
        <v>3</v>
      </c>
    </row>
    <row r="9" spans="1:15" ht="22.7" customHeight="1" x14ac:dyDescent="0.25">
      <c r="A9" s="270" t="s">
        <v>84</v>
      </c>
      <c r="B9" s="271"/>
      <c r="C9" s="271"/>
      <c r="D9" s="271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2"/>
    </row>
    <row r="10" spans="1:15" ht="20.25" customHeight="1" x14ac:dyDescent="0.25">
      <c r="A10" s="83"/>
      <c r="B10" s="47"/>
      <c r="C10" s="42"/>
      <c r="D10" s="42"/>
      <c r="E10" s="42"/>
      <c r="F10" s="42"/>
      <c r="G10" s="163">
        <f>'Planilha Orçamentária'!H13</f>
        <v>0</v>
      </c>
      <c r="H10" s="72">
        <f>G10</f>
        <v>0</v>
      </c>
      <c r="I10" s="49"/>
      <c r="J10" s="49"/>
      <c r="K10" s="50"/>
      <c r="L10" s="51"/>
      <c r="M10" s="51"/>
      <c r="N10" s="50"/>
      <c r="O10" s="84">
        <f t="shared" ref="O10:O17" si="0">SUM(H10:M10)</f>
        <v>0</v>
      </c>
    </row>
    <row r="11" spans="1:15" ht="18" customHeight="1" x14ac:dyDescent="0.25">
      <c r="A11" s="85" t="s">
        <v>13</v>
      </c>
      <c r="B11" s="264" t="s">
        <v>7</v>
      </c>
      <c r="C11" s="265"/>
      <c r="D11" s="265"/>
      <c r="E11" s="265"/>
      <c r="F11" s="266"/>
      <c r="G11" s="74"/>
      <c r="H11" s="64" t="e">
        <f>(H10*1)/G10</f>
        <v>#DIV/0!</v>
      </c>
      <c r="I11" s="55"/>
      <c r="J11" s="55"/>
      <c r="K11" s="55"/>
      <c r="L11" s="56"/>
      <c r="M11" s="56"/>
      <c r="N11" s="55"/>
      <c r="O11" s="86" t="e">
        <f t="shared" si="0"/>
        <v>#DIV/0!</v>
      </c>
    </row>
    <row r="12" spans="1:15" ht="17.25" customHeight="1" x14ac:dyDescent="0.25">
      <c r="A12" s="87"/>
      <c r="B12" s="47"/>
      <c r="C12" s="42"/>
      <c r="D12" s="42"/>
      <c r="E12" s="42"/>
      <c r="F12" s="48"/>
      <c r="G12" s="73">
        <f>'Planilha Orçamentária'!H20</f>
        <v>0</v>
      </c>
      <c r="H12" s="62">
        <f>G12</f>
        <v>0</v>
      </c>
      <c r="I12" s="57"/>
      <c r="J12" s="41"/>
      <c r="K12" s="50"/>
      <c r="L12" s="51"/>
      <c r="M12" s="51"/>
      <c r="N12" s="50"/>
      <c r="O12" s="84">
        <f t="shared" si="0"/>
        <v>0</v>
      </c>
    </row>
    <row r="13" spans="1:15" ht="14.25" customHeight="1" x14ac:dyDescent="0.25">
      <c r="A13" s="85" t="str">
        <f>'Planilha Orçamentária'!A15</f>
        <v>2</v>
      </c>
      <c r="B13" s="52" t="str">
        <f>'Planilha Orçamentária'!B15</f>
        <v>MOVIMENTO DE TERRA</v>
      </c>
      <c r="C13" s="53"/>
      <c r="D13" s="53"/>
      <c r="E13" s="53"/>
      <c r="F13" s="54"/>
      <c r="G13" s="63"/>
      <c r="H13" s="66" t="e">
        <f>(H12*1)/G12</f>
        <v>#DIV/0!</v>
      </c>
      <c r="I13" s="55"/>
      <c r="J13" s="55"/>
      <c r="K13" s="55"/>
      <c r="L13" s="56"/>
      <c r="M13" s="56"/>
      <c r="N13" s="55"/>
      <c r="O13" s="86" t="e">
        <f t="shared" si="0"/>
        <v>#DIV/0!</v>
      </c>
    </row>
    <row r="14" spans="1:15" ht="18.75" customHeight="1" x14ac:dyDescent="0.25">
      <c r="A14" s="87"/>
      <c r="B14" s="47"/>
      <c r="C14" s="42"/>
      <c r="D14" s="42"/>
      <c r="E14" s="42"/>
      <c r="F14" s="48"/>
      <c r="G14" s="61">
        <f>'Planilha Orçamentária'!H58</f>
        <v>0</v>
      </c>
      <c r="H14" s="62">
        <f>(G14-30000)</f>
        <v>-30000</v>
      </c>
      <c r="I14" s="62">
        <f>(G14-H14)/2</f>
        <v>15000</v>
      </c>
      <c r="J14" s="62">
        <f>(G14-H14)/2</f>
        <v>15000</v>
      </c>
      <c r="K14" s="50"/>
      <c r="L14" s="51"/>
      <c r="M14" s="51"/>
      <c r="N14" s="50"/>
      <c r="O14" s="84">
        <f t="shared" si="0"/>
        <v>0</v>
      </c>
    </row>
    <row r="15" spans="1:15" ht="15" customHeight="1" x14ac:dyDescent="0.25">
      <c r="A15" s="85" t="str">
        <f>'Planilha Orçamentária'!A21</f>
        <v>3</v>
      </c>
      <c r="B15" s="52" t="str">
        <f>'Planilha Orçamentária'!B21</f>
        <v xml:space="preserve">ESTRUTURAS DE CONCRETO </v>
      </c>
      <c r="C15" s="53"/>
      <c r="D15" s="53"/>
      <c r="E15" s="53"/>
      <c r="F15" s="54"/>
      <c r="G15" s="58"/>
      <c r="H15" s="65" t="e">
        <f>(H14*1)/G14</f>
        <v>#DIV/0!</v>
      </c>
      <c r="I15" s="65" t="e">
        <f>(I14*1)/G14</f>
        <v>#DIV/0!</v>
      </c>
      <c r="J15" s="65" t="e">
        <f>(J14*1)/G14</f>
        <v>#DIV/0!</v>
      </c>
      <c r="K15" s="55"/>
      <c r="L15" s="56"/>
      <c r="M15" s="56"/>
      <c r="N15" s="55"/>
      <c r="O15" s="86" t="e">
        <f t="shared" si="0"/>
        <v>#DIV/0!</v>
      </c>
    </row>
    <row r="16" spans="1:15" ht="19.5" customHeight="1" x14ac:dyDescent="0.25">
      <c r="A16" s="87"/>
      <c r="B16" s="47"/>
      <c r="C16" s="42"/>
      <c r="D16" s="42"/>
      <c r="E16" s="42"/>
      <c r="F16" s="48"/>
      <c r="G16" s="61">
        <f>'Planilha Orçamentária'!H64</f>
        <v>0</v>
      </c>
      <c r="H16" s="62">
        <f>(G16-5000)</f>
        <v>-5000</v>
      </c>
      <c r="I16" s="62">
        <f>(G16-H16)/2</f>
        <v>2500</v>
      </c>
      <c r="J16" s="62">
        <f>(G16-H16)/2</f>
        <v>2500</v>
      </c>
      <c r="K16" s="49"/>
      <c r="L16" s="49"/>
      <c r="M16" s="49"/>
      <c r="N16" s="49"/>
      <c r="O16" s="84">
        <f t="shared" si="0"/>
        <v>0</v>
      </c>
    </row>
    <row r="17" spans="1:15" ht="27.75" customHeight="1" x14ac:dyDescent="0.25">
      <c r="A17" s="85" t="str">
        <f>'Planilha Orçamentária'!A59</f>
        <v>4</v>
      </c>
      <c r="B17" s="52" t="str">
        <f>'Planilha Orçamentária'!B59</f>
        <v>ALVENARIA</v>
      </c>
      <c r="C17" s="53"/>
      <c r="D17" s="53"/>
      <c r="E17" s="53"/>
      <c r="F17" s="54"/>
      <c r="G17" s="58"/>
      <c r="H17" s="66" t="e">
        <f>(H16*1)/G16</f>
        <v>#DIV/0!</v>
      </c>
      <c r="I17" s="66" t="e">
        <f>(I16*1)/G16</f>
        <v>#DIV/0!</v>
      </c>
      <c r="J17" s="66" t="e">
        <f>(J16*1)/G16</f>
        <v>#DIV/0!</v>
      </c>
      <c r="K17" s="55"/>
      <c r="L17" s="56"/>
      <c r="M17" s="56"/>
      <c r="N17" s="55"/>
      <c r="O17" s="86" t="e">
        <f t="shared" si="0"/>
        <v>#DIV/0!</v>
      </c>
    </row>
    <row r="18" spans="1:15" ht="20.25" customHeight="1" x14ac:dyDescent="0.25">
      <c r="A18" s="88"/>
      <c r="B18" s="164"/>
      <c r="C18" s="77"/>
      <c r="D18" s="77"/>
      <c r="E18" s="77"/>
      <c r="F18" s="165"/>
      <c r="G18" s="60">
        <f>'Planilha Orçamentária'!H75</f>
        <v>0</v>
      </c>
      <c r="H18" s="166"/>
      <c r="I18" s="166"/>
      <c r="J18" s="166"/>
      <c r="K18" s="167">
        <v>21289.360000000001</v>
      </c>
      <c r="L18" s="168">
        <f>G18-K18</f>
        <v>-21289.360000000001</v>
      </c>
      <c r="M18" s="168"/>
      <c r="N18" s="167"/>
      <c r="O18" s="183">
        <f>SUM(K18:N18)</f>
        <v>0</v>
      </c>
    </row>
    <row r="19" spans="1:15" ht="18" customHeight="1" x14ac:dyDescent="0.25">
      <c r="A19" s="88" t="s">
        <v>16</v>
      </c>
      <c r="B19" s="164" t="s">
        <v>246</v>
      </c>
      <c r="C19" s="77"/>
      <c r="D19" s="77"/>
      <c r="E19" s="77"/>
      <c r="F19" s="165"/>
      <c r="G19" s="60"/>
      <c r="H19" s="166"/>
      <c r="I19" s="166"/>
      <c r="J19" s="166"/>
      <c r="K19" s="186">
        <v>0.5</v>
      </c>
      <c r="L19" s="187">
        <v>0.5</v>
      </c>
      <c r="M19" s="168"/>
      <c r="N19" s="167"/>
      <c r="O19" s="169">
        <f>SUM(K19:N19)</f>
        <v>1</v>
      </c>
    </row>
    <row r="20" spans="1:15" ht="14.25" customHeight="1" x14ac:dyDescent="0.25">
      <c r="A20" s="87"/>
      <c r="B20" s="47"/>
      <c r="C20" s="42"/>
      <c r="D20" s="42"/>
      <c r="E20" s="42"/>
      <c r="F20" s="48"/>
      <c r="G20" s="61">
        <f>'Planilha Orçamentária'!H84</f>
        <v>0</v>
      </c>
      <c r="H20" s="49"/>
      <c r="I20" s="49"/>
      <c r="J20" s="49"/>
      <c r="K20" s="62">
        <f>(G20/2)</f>
        <v>0</v>
      </c>
      <c r="L20" s="62">
        <f>(G20/2)</f>
        <v>0</v>
      </c>
      <c r="M20" s="49"/>
      <c r="N20" s="49"/>
      <c r="O20" s="84">
        <f>SUM(K20:M20)</f>
        <v>0</v>
      </c>
    </row>
    <row r="21" spans="1:15" ht="13.5" customHeight="1" x14ac:dyDescent="0.25">
      <c r="A21" s="85" t="str">
        <f>'Planilha Orçamentária'!A76</f>
        <v>6</v>
      </c>
      <c r="B21" s="52" t="str">
        <f>'Planilha Orçamentária'!B76</f>
        <v>ESQUADRIAS</v>
      </c>
      <c r="C21" s="53"/>
      <c r="D21" s="53"/>
      <c r="E21" s="53"/>
      <c r="F21" s="54"/>
      <c r="G21" s="58"/>
      <c r="H21" s="55"/>
      <c r="I21" s="55"/>
      <c r="J21" s="55"/>
      <c r="K21" s="66" t="e">
        <f>(K20*1)/G20</f>
        <v>#DIV/0!</v>
      </c>
      <c r="L21" s="67" t="e">
        <f>(L20*1)/G20</f>
        <v>#DIV/0!</v>
      </c>
      <c r="M21" s="56"/>
      <c r="N21" s="55"/>
      <c r="O21" s="86" t="e">
        <f>SUM(K21:M21)</f>
        <v>#DIV/0!</v>
      </c>
    </row>
    <row r="22" spans="1:15" ht="17.25" customHeight="1" x14ac:dyDescent="0.25">
      <c r="A22" s="87"/>
      <c r="B22" s="47"/>
      <c r="C22" s="42"/>
      <c r="D22" s="42"/>
      <c r="E22" s="42"/>
      <c r="F22" s="48"/>
      <c r="G22" s="61">
        <f>'Planilha Orçamentária'!H91</f>
        <v>0</v>
      </c>
      <c r="H22" s="49"/>
      <c r="I22" s="49"/>
      <c r="J22" s="62">
        <f>G22</f>
        <v>0</v>
      </c>
      <c r="K22" s="62"/>
      <c r="L22" s="49"/>
      <c r="M22" s="49"/>
      <c r="N22" s="49"/>
      <c r="O22" s="84">
        <f>SUM(J22:N22)</f>
        <v>0</v>
      </c>
    </row>
    <row r="23" spans="1:15" ht="15.75" customHeight="1" x14ac:dyDescent="0.25">
      <c r="A23" s="85" t="str">
        <f>'Planilha Orçamentária'!A85</f>
        <v>7</v>
      </c>
      <c r="B23" s="52" t="str">
        <f>'Planilha Orçamentária'!B85</f>
        <v>COBERTURA</v>
      </c>
      <c r="C23" s="53"/>
      <c r="D23" s="53"/>
      <c r="E23" s="53"/>
      <c r="F23" s="54"/>
      <c r="G23" s="58"/>
      <c r="H23" s="55"/>
      <c r="I23" s="55"/>
      <c r="J23" s="55">
        <v>100</v>
      </c>
      <c r="K23" s="66"/>
      <c r="L23" s="56"/>
      <c r="M23" s="56"/>
      <c r="N23" s="55"/>
      <c r="O23" s="185">
        <f>SUM(J23:N23)</f>
        <v>100</v>
      </c>
    </row>
    <row r="24" spans="1:15" ht="16.5" customHeight="1" x14ac:dyDescent="0.25">
      <c r="A24" s="87"/>
      <c r="B24" s="47"/>
      <c r="C24" s="42"/>
      <c r="D24" s="42"/>
      <c r="E24" s="42"/>
      <c r="F24" s="48"/>
      <c r="G24" s="61">
        <f>'Planilha Orçamentária'!H109</f>
        <v>0</v>
      </c>
      <c r="H24" s="49"/>
      <c r="I24" s="62">
        <v>874.05</v>
      </c>
      <c r="J24" s="49"/>
      <c r="K24" s="49"/>
      <c r="L24" s="62">
        <f>G24-I24</f>
        <v>-874.05</v>
      </c>
      <c r="M24" s="62"/>
      <c r="N24" s="62"/>
      <c r="O24" s="84">
        <f>SUM(I24:N24)</f>
        <v>0</v>
      </c>
    </row>
    <row r="25" spans="1:15" ht="21.75" customHeight="1" x14ac:dyDescent="0.25">
      <c r="A25" s="85" t="str">
        <f>'Planilha Orçamentária'!A92</f>
        <v>8</v>
      </c>
      <c r="B25" s="52" t="str">
        <f>'Planilha Orçamentária'!B92</f>
        <v>INSTALAÇÕES ELÉTRICAS</v>
      </c>
      <c r="C25" s="53"/>
      <c r="D25" s="53"/>
      <c r="E25" s="53"/>
      <c r="F25" s="54"/>
      <c r="G25" s="59"/>
      <c r="H25" s="55"/>
      <c r="I25" s="65">
        <v>0.12720000000000001</v>
      </c>
      <c r="J25" s="55"/>
      <c r="K25" s="55"/>
      <c r="L25" s="67" t="e">
        <f>(L24*1)/G24</f>
        <v>#DIV/0!</v>
      </c>
      <c r="M25" s="67"/>
      <c r="N25" s="66"/>
      <c r="O25" s="86" t="e">
        <f>SUM(I25:N25)</f>
        <v>#DIV/0!</v>
      </c>
    </row>
    <row r="26" spans="1:15" ht="19.5" customHeight="1" x14ac:dyDescent="0.25">
      <c r="A26" s="87"/>
      <c r="B26" s="254" t="str">
        <f>'Planilha Orçamentária'!B110</f>
        <v>INSTALAÇÕES HIDROSANITÁRIAS</v>
      </c>
      <c r="C26" s="255"/>
      <c r="D26" s="255"/>
      <c r="E26" s="255"/>
      <c r="F26" s="256"/>
      <c r="G26" s="61">
        <f>'Planilha Orçamentária'!H133</f>
        <v>0</v>
      </c>
      <c r="H26" s="49"/>
      <c r="I26" s="62">
        <v>2230.34</v>
      </c>
      <c r="J26" s="62"/>
      <c r="K26" s="62"/>
      <c r="L26" s="62">
        <f>G26-I26</f>
        <v>-2230.34</v>
      </c>
      <c r="M26" s="62"/>
      <c r="N26" s="62"/>
      <c r="O26" s="84">
        <f>SUM(I26:M26)</f>
        <v>0</v>
      </c>
    </row>
    <row r="27" spans="1:15" ht="20.25" customHeight="1" x14ac:dyDescent="0.25">
      <c r="A27" s="85" t="str">
        <f>'Planilha Orçamentária'!A110</f>
        <v>9</v>
      </c>
      <c r="B27" s="257"/>
      <c r="C27" s="258"/>
      <c r="D27" s="258"/>
      <c r="E27" s="258"/>
      <c r="F27" s="259"/>
      <c r="G27" s="58"/>
      <c r="H27" s="55"/>
      <c r="I27" s="66" t="e">
        <f>(I26*1)/G26</f>
        <v>#DIV/0!</v>
      </c>
      <c r="J27" s="55"/>
      <c r="K27" s="66"/>
      <c r="L27" s="67" t="e">
        <f>(L26*1)/G26</f>
        <v>#DIV/0!</v>
      </c>
      <c r="M27" s="67"/>
      <c r="N27" s="66"/>
      <c r="O27" s="86" t="e">
        <f>SUM(I27:M27)</f>
        <v>#DIV/0!</v>
      </c>
    </row>
    <row r="28" spans="1:15" ht="23.25" customHeight="1" x14ac:dyDescent="0.25">
      <c r="A28" s="170"/>
      <c r="B28" s="263" t="str">
        <f>'Planilha Orçamentária'!B134</f>
        <v xml:space="preserve">PINTURA </v>
      </c>
      <c r="C28" s="255"/>
      <c r="D28" s="255"/>
      <c r="E28" s="255"/>
      <c r="F28" s="256"/>
      <c r="G28" s="163">
        <f>'Planilha Orçamentária'!H138</f>
        <v>0</v>
      </c>
      <c r="H28" s="49"/>
      <c r="I28" s="49"/>
      <c r="J28" s="49"/>
      <c r="K28" s="49"/>
      <c r="L28" s="62">
        <f>G28</f>
        <v>0</v>
      </c>
      <c r="M28" s="62"/>
      <c r="N28" s="62"/>
      <c r="O28" s="84">
        <f>SUM(L28:N28)</f>
        <v>0</v>
      </c>
    </row>
    <row r="29" spans="1:15" ht="23.25" customHeight="1" x14ac:dyDescent="0.25">
      <c r="A29" s="171">
        <f>'Planilha Orçamentária'!A134</f>
        <v>10</v>
      </c>
      <c r="B29" s="257"/>
      <c r="C29" s="258"/>
      <c r="D29" s="258"/>
      <c r="E29" s="258"/>
      <c r="F29" s="259"/>
      <c r="G29" s="63"/>
      <c r="H29" s="55"/>
      <c r="I29" s="55"/>
      <c r="J29" s="55"/>
      <c r="K29" s="55"/>
      <c r="L29" s="56">
        <v>100</v>
      </c>
      <c r="M29" s="67"/>
      <c r="N29" s="66"/>
      <c r="O29" s="185">
        <f>SUM(L29:N29)</f>
        <v>100</v>
      </c>
    </row>
    <row r="30" spans="1:15" ht="23.25" customHeight="1" x14ac:dyDescent="0.25">
      <c r="A30" s="270" t="s">
        <v>257</v>
      </c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271"/>
      <c r="N30" s="271"/>
      <c r="O30" s="271"/>
    </row>
    <row r="31" spans="1:15" ht="23.25" customHeight="1" x14ac:dyDescent="0.25">
      <c r="A31" s="172"/>
      <c r="B31" s="173"/>
      <c r="C31" s="120"/>
      <c r="D31" s="120"/>
      <c r="E31" s="120"/>
      <c r="F31" s="121"/>
      <c r="G31" s="61">
        <f>'Planilha Orçamentária'!H146</f>
        <v>0</v>
      </c>
      <c r="H31" s="174"/>
      <c r="I31" s="174"/>
      <c r="J31" s="174"/>
      <c r="K31" s="174"/>
      <c r="L31" s="175"/>
      <c r="M31" s="72">
        <f>G31</f>
        <v>0</v>
      </c>
      <c r="N31" s="176"/>
      <c r="O31" s="182">
        <f t="shared" ref="O31:O38" si="1">SUM(M31:N31)</f>
        <v>0</v>
      </c>
    </row>
    <row r="32" spans="1:15" ht="23.25" customHeight="1" x14ac:dyDescent="0.25">
      <c r="A32" s="171">
        <v>11</v>
      </c>
      <c r="B32" s="267" t="str">
        <f>'Planilha Orçamentária'!B143</f>
        <v>MOVIMENTO DE TERRA</v>
      </c>
      <c r="C32" s="268"/>
      <c r="D32" s="268"/>
      <c r="E32" s="268"/>
      <c r="F32" s="269"/>
      <c r="G32" s="58"/>
      <c r="H32" s="55"/>
      <c r="I32" s="55"/>
      <c r="J32" s="55"/>
      <c r="K32" s="55"/>
      <c r="L32" s="56"/>
      <c r="M32" s="67">
        <v>1</v>
      </c>
      <c r="N32" s="67"/>
      <c r="O32" s="64">
        <f t="shared" si="1"/>
        <v>1</v>
      </c>
    </row>
    <row r="33" spans="1:15" ht="23.25" customHeight="1" x14ac:dyDescent="0.25">
      <c r="A33" s="172"/>
      <c r="B33" s="173"/>
      <c r="C33" s="120"/>
      <c r="D33" s="120"/>
      <c r="E33" s="120"/>
      <c r="F33" s="121"/>
      <c r="G33" s="61">
        <f>'Planilha Orçamentária'!H164</f>
        <v>0</v>
      </c>
      <c r="H33" s="174"/>
      <c r="I33" s="174"/>
      <c r="J33" s="174"/>
      <c r="K33" s="174"/>
      <c r="L33" s="175"/>
      <c r="M33" s="72">
        <f>G33/2</f>
        <v>0</v>
      </c>
      <c r="N33" s="72">
        <f>G33-M33+0.01</f>
        <v>0.01</v>
      </c>
      <c r="O33" s="182">
        <f t="shared" si="1"/>
        <v>0.01</v>
      </c>
    </row>
    <row r="34" spans="1:15" ht="23.25" customHeight="1" x14ac:dyDescent="0.25">
      <c r="A34" s="171">
        <v>12</v>
      </c>
      <c r="B34" s="267" t="str">
        <f>'Planilha Orçamentária'!B147</f>
        <v xml:space="preserve">ESTRUTURAS DE CONCRETO </v>
      </c>
      <c r="C34" s="268"/>
      <c r="D34" s="268"/>
      <c r="E34" s="268"/>
      <c r="F34" s="269"/>
      <c r="G34" s="58"/>
      <c r="H34" s="55"/>
      <c r="I34" s="55"/>
      <c r="J34" s="55"/>
      <c r="K34" s="55"/>
      <c r="L34" s="56"/>
      <c r="M34" s="67">
        <v>0.5</v>
      </c>
      <c r="N34" s="67">
        <v>0.5</v>
      </c>
      <c r="O34" s="64">
        <f t="shared" si="1"/>
        <v>1</v>
      </c>
    </row>
    <row r="35" spans="1:15" ht="23.25" customHeight="1" x14ac:dyDescent="0.25">
      <c r="A35" s="172"/>
      <c r="B35" s="173"/>
      <c r="C35" s="120"/>
      <c r="D35" s="120"/>
      <c r="E35" s="120"/>
      <c r="F35" s="121"/>
      <c r="G35" s="61">
        <f>'Planilha Orçamentária'!H168</f>
        <v>0</v>
      </c>
      <c r="H35" s="174"/>
      <c r="I35" s="174"/>
      <c r="J35" s="174"/>
      <c r="K35" s="174"/>
      <c r="L35" s="175"/>
      <c r="M35" s="72">
        <f>G35</f>
        <v>0</v>
      </c>
      <c r="N35" s="176"/>
      <c r="O35" s="182">
        <f t="shared" si="1"/>
        <v>0</v>
      </c>
    </row>
    <row r="36" spans="1:15" ht="23.25" customHeight="1" x14ac:dyDescent="0.25">
      <c r="A36" s="171">
        <v>13</v>
      </c>
      <c r="B36" s="267" t="str">
        <f>'Planilha Orçamentária'!B165</f>
        <v xml:space="preserve">ALVENARIA </v>
      </c>
      <c r="C36" s="268"/>
      <c r="D36" s="268"/>
      <c r="E36" s="268"/>
      <c r="F36" s="269"/>
      <c r="G36" s="58"/>
      <c r="H36" s="55"/>
      <c r="I36" s="55"/>
      <c r="J36" s="55"/>
      <c r="K36" s="55"/>
      <c r="L36" s="56"/>
      <c r="M36" s="67">
        <v>1</v>
      </c>
      <c r="N36" s="67"/>
      <c r="O36" s="64">
        <f t="shared" si="1"/>
        <v>1</v>
      </c>
    </row>
    <row r="37" spans="1:15" ht="23.25" customHeight="1" x14ac:dyDescent="0.25">
      <c r="A37" s="172"/>
      <c r="B37" s="173"/>
      <c r="C37" s="120"/>
      <c r="D37" s="120"/>
      <c r="E37" s="120"/>
      <c r="F37" s="121"/>
      <c r="G37" s="61">
        <f>'Planilha Orçamentária'!H174</f>
        <v>0</v>
      </c>
      <c r="H37" s="174"/>
      <c r="I37" s="174"/>
      <c r="J37" s="174"/>
      <c r="K37" s="174"/>
      <c r="L37" s="175"/>
      <c r="M37" s="72">
        <f>G37/2</f>
        <v>0</v>
      </c>
      <c r="N37" s="72">
        <f>G37-M37-0.01</f>
        <v>-0.01</v>
      </c>
      <c r="O37" s="182">
        <f t="shared" si="1"/>
        <v>-0.01</v>
      </c>
    </row>
    <row r="38" spans="1:15" ht="23.25" customHeight="1" x14ac:dyDescent="0.25">
      <c r="A38" s="171">
        <v>14</v>
      </c>
      <c r="B38" s="267" t="str">
        <f>'Planilha Orçamentária'!B169</f>
        <v xml:space="preserve">REVESTIMENTO </v>
      </c>
      <c r="C38" s="268"/>
      <c r="D38" s="268"/>
      <c r="E38" s="268"/>
      <c r="F38" s="269"/>
      <c r="G38" s="58"/>
      <c r="H38" s="55"/>
      <c r="I38" s="55"/>
      <c r="J38" s="55"/>
      <c r="K38" s="55"/>
      <c r="L38" s="56"/>
      <c r="M38" s="67">
        <v>0.5</v>
      </c>
      <c r="N38" s="67">
        <v>0.5</v>
      </c>
      <c r="O38" s="64">
        <f t="shared" si="1"/>
        <v>1</v>
      </c>
    </row>
    <row r="39" spans="1:15" ht="23.25" customHeight="1" x14ac:dyDescent="0.25">
      <c r="A39" s="172"/>
      <c r="B39" s="173"/>
      <c r="C39" s="120"/>
      <c r="D39" s="120"/>
      <c r="E39" s="120"/>
      <c r="F39" s="121"/>
      <c r="G39" s="61">
        <f>'Planilha Orçamentária'!H177</f>
        <v>0</v>
      </c>
      <c r="H39" s="174"/>
      <c r="I39" s="174"/>
      <c r="J39" s="174"/>
      <c r="K39" s="174"/>
      <c r="L39" s="175"/>
      <c r="M39" s="176"/>
      <c r="N39" s="72">
        <f>G39</f>
        <v>0</v>
      </c>
      <c r="O39" s="182">
        <f t="shared" ref="O39:O44" si="2">SUM(N39)</f>
        <v>0</v>
      </c>
    </row>
    <row r="40" spans="1:15" ht="23.25" customHeight="1" x14ac:dyDescent="0.25">
      <c r="A40" s="171">
        <v>15</v>
      </c>
      <c r="B40" s="267" t="str">
        <f>'Planilha Orçamentária'!B175</f>
        <v>ESQUADRIAS</v>
      </c>
      <c r="C40" s="268"/>
      <c r="D40" s="268"/>
      <c r="E40" s="268"/>
      <c r="F40" s="269"/>
      <c r="G40" s="58"/>
      <c r="H40" s="55"/>
      <c r="I40" s="55"/>
      <c r="J40" s="55"/>
      <c r="K40" s="55"/>
      <c r="L40" s="56"/>
      <c r="M40" s="67"/>
      <c r="N40" s="67">
        <v>1</v>
      </c>
      <c r="O40" s="64">
        <f t="shared" si="2"/>
        <v>1</v>
      </c>
    </row>
    <row r="41" spans="1:15" ht="23.25" customHeight="1" x14ac:dyDescent="0.25">
      <c r="A41" s="41"/>
      <c r="B41" s="173"/>
      <c r="C41" s="120"/>
      <c r="D41" s="120"/>
      <c r="E41" s="120"/>
      <c r="F41" s="121"/>
      <c r="G41" s="61">
        <f>'Planilha Orçamentária'!H180</f>
        <v>0</v>
      </c>
      <c r="H41" s="174"/>
      <c r="I41" s="174"/>
      <c r="J41" s="174"/>
      <c r="K41" s="174"/>
      <c r="L41" s="175"/>
      <c r="M41" s="176"/>
      <c r="N41" s="72">
        <f>G41</f>
        <v>0</v>
      </c>
      <c r="O41" s="182">
        <f t="shared" si="2"/>
        <v>0</v>
      </c>
    </row>
    <row r="42" spans="1:15" ht="23.25" customHeight="1" x14ac:dyDescent="0.25">
      <c r="A42" s="171">
        <v>16</v>
      </c>
      <c r="B42" s="267" t="str">
        <f>'Planilha Orçamentária'!B178</f>
        <v xml:space="preserve">PINTURA </v>
      </c>
      <c r="C42" s="268"/>
      <c r="D42" s="268"/>
      <c r="E42" s="268"/>
      <c r="F42" s="269"/>
      <c r="G42" s="177"/>
      <c r="H42" s="55"/>
      <c r="I42" s="55"/>
      <c r="J42" s="55"/>
      <c r="K42" s="55"/>
      <c r="L42" s="56"/>
      <c r="M42" s="67"/>
      <c r="N42" s="67">
        <v>1</v>
      </c>
      <c r="O42" s="64">
        <f t="shared" si="2"/>
        <v>1</v>
      </c>
    </row>
    <row r="43" spans="1:15" ht="23.25" customHeight="1" x14ac:dyDescent="0.25">
      <c r="A43" s="172"/>
      <c r="B43" s="173"/>
      <c r="C43" s="120"/>
      <c r="D43" s="120"/>
      <c r="E43" s="120"/>
      <c r="F43" s="121"/>
      <c r="G43" s="61">
        <f>'Planilha Orçamentária'!H186</f>
        <v>0</v>
      </c>
      <c r="H43" s="174"/>
      <c r="I43" s="174"/>
      <c r="J43" s="174"/>
      <c r="K43" s="174"/>
      <c r="L43" s="175"/>
      <c r="M43" s="176"/>
      <c r="N43" s="72">
        <f>G43</f>
        <v>0</v>
      </c>
      <c r="O43" s="182">
        <f t="shared" si="2"/>
        <v>0</v>
      </c>
    </row>
    <row r="44" spans="1:15" ht="23.25" customHeight="1" x14ac:dyDescent="0.25">
      <c r="A44" s="171">
        <v>17</v>
      </c>
      <c r="B44" s="267" t="str">
        <f>'Planilha Orçamentária'!B181</f>
        <v>INSTALAÇÕES ELÉTRICAS</v>
      </c>
      <c r="C44" s="268"/>
      <c r="D44" s="268"/>
      <c r="E44" s="268"/>
      <c r="F44" s="269"/>
      <c r="G44" s="58"/>
      <c r="H44" s="55"/>
      <c r="I44" s="55"/>
      <c r="J44" s="55"/>
      <c r="K44" s="55"/>
      <c r="L44" s="56"/>
      <c r="M44" s="67"/>
      <c r="N44" s="67">
        <v>1</v>
      </c>
      <c r="O44" s="64">
        <f t="shared" si="2"/>
        <v>1</v>
      </c>
    </row>
    <row r="45" spans="1:15" ht="24" customHeight="1" x14ac:dyDescent="0.25">
      <c r="A45" s="83"/>
      <c r="B45" s="242" t="s">
        <v>33</v>
      </c>
      <c r="C45" s="243"/>
      <c r="D45" s="243"/>
      <c r="E45" s="243"/>
      <c r="F45" s="244"/>
      <c r="G45" s="61">
        <f>G43+G41+G39+G37+G35+G33+G31+G28+G26+G24+G22+G20+G19+G18+G16+G14+G12+G10</f>
        <v>0</v>
      </c>
      <c r="H45" s="69">
        <f>H16+H14+H12+H10</f>
        <v>-35000</v>
      </c>
      <c r="I45" s="69">
        <f>I26+I24+I16+I14</f>
        <v>20604.39</v>
      </c>
      <c r="J45" s="69">
        <f>J22+J16+J14</f>
        <v>17500</v>
      </c>
      <c r="K45" s="69">
        <f>K20+K18</f>
        <v>21289.360000000001</v>
      </c>
      <c r="L45" s="70">
        <f>L26+L24+L20+L18+L28</f>
        <v>-24393.75</v>
      </c>
      <c r="M45" s="70">
        <f>M37+M35+M33+M31</f>
        <v>0</v>
      </c>
      <c r="N45" s="69">
        <f>N43+N41+N39+N37+N33</f>
        <v>0</v>
      </c>
      <c r="O45" s="89">
        <f>SUM(H45:N45)</f>
        <v>0</v>
      </c>
    </row>
    <row r="46" spans="1:15" ht="30" customHeight="1" x14ac:dyDescent="0.25">
      <c r="A46" s="90"/>
      <c r="B46" s="245"/>
      <c r="C46" s="246"/>
      <c r="D46" s="246"/>
      <c r="E46" s="246"/>
      <c r="F46" s="247"/>
      <c r="G46" s="59"/>
      <c r="H46" s="68" t="e">
        <f>(H45*1)/G45</f>
        <v>#DIV/0!</v>
      </c>
      <c r="I46" s="68" t="e">
        <f>(I45*1)/G45</f>
        <v>#DIV/0!</v>
      </c>
      <c r="J46" s="68" t="e">
        <f>(J45*1)/G45</f>
        <v>#DIV/0!</v>
      </c>
      <c r="K46" s="68" t="e">
        <f>(K45*1)/G45</f>
        <v>#DIV/0!</v>
      </c>
      <c r="L46" s="71" t="e">
        <f>(L45*1)/G45</f>
        <v>#DIV/0!</v>
      </c>
      <c r="M46" s="71" t="e">
        <f>(M45*1)/G45</f>
        <v>#DIV/0!</v>
      </c>
      <c r="N46" s="184" t="e">
        <f>(N45*1)/G45</f>
        <v>#DIV/0!</v>
      </c>
      <c r="O46" s="91" t="e">
        <f>SUM(H46:N46)</f>
        <v>#DIV/0!</v>
      </c>
    </row>
    <row r="47" spans="1:15" ht="29.25" customHeight="1" x14ac:dyDescent="0.2">
      <c r="A47" s="8"/>
      <c r="H47" s="18"/>
      <c r="I47" s="18"/>
      <c r="J47" s="18"/>
      <c r="K47" s="18"/>
      <c r="L47" s="18"/>
      <c r="M47" s="18"/>
      <c r="N47" s="18"/>
      <c r="O47" s="18"/>
    </row>
    <row r="48" spans="1:15" ht="30.2" customHeight="1" x14ac:dyDescent="0.2">
      <c r="A48" s="8"/>
      <c r="H48" s="18"/>
      <c r="I48" s="18"/>
      <c r="J48" s="18"/>
      <c r="K48" s="18"/>
      <c r="L48" s="18"/>
      <c r="M48" s="18"/>
      <c r="N48" s="18"/>
      <c r="O48" s="18"/>
    </row>
    <row r="49" spans="1:15" ht="27.75" customHeight="1" x14ac:dyDescent="0.2">
      <c r="A49" s="8"/>
      <c r="H49" s="9"/>
      <c r="I49" s="9"/>
      <c r="J49" s="9"/>
      <c r="K49" s="9"/>
      <c r="L49" s="9"/>
      <c r="M49" s="9"/>
      <c r="N49" s="9"/>
      <c r="O49" s="9"/>
    </row>
    <row r="50" spans="1:15" ht="34.5" customHeight="1" x14ac:dyDescent="0.25">
      <c r="A50" s="8"/>
      <c r="B50" s="10"/>
      <c r="D50" s="11"/>
      <c r="H50" s="12"/>
      <c r="I50" s="12"/>
      <c r="J50" s="12"/>
      <c r="K50" s="12"/>
      <c r="L50" s="12"/>
      <c r="M50" s="12"/>
      <c r="N50" s="12"/>
      <c r="O50" s="9"/>
    </row>
    <row r="51" spans="1:15" ht="31.7" customHeight="1" x14ac:dyDescent="0.2">
      <c r="A51" s="8"/>
      <c r="B51" s="7"/>
      <c r="H51" s="13"/>
      <c r="I51" s="13"/>
      <c r="J51" s="14"/>
      <c r="K51" s="9"/>
      <c r="L51" s="9"/>
      <c r="M51" s="9"/>
      <c r="N51" s="9"/>
      <c r="O51" s="24"/>
    </row>
    <row r="52" spans="1:15" ht="26.45" customHeight="1" x14ac:dyDescent="0.2"/>
  </sheetData>
  <mergeCells count="17">
    <mergeCell ref="A30:O30"/>
    <mergeCell ref="A2:O2"/>
    <mergeCell ref="B45:F46"/>
    <mergeCell ref="A3:O3"/>
    <mergeCell ref="H6:O6"/>
    <mergeCell ref="B26:F27"/>
    <mergeCell ref="B6:F8"/>
    <mergeCell ref="B28:F29"/>
    <mergeCell ref="B11:F11"/>
    <mergeCell ref="B32:F32"/>
    <mergeCell ref="B34:F34"/>
    <mergeCell ref="B36:F36"/>
    <mergeCell ref="B38:F38"/>
    <mergeCell ref="B40:F40"/>
    <mergeCell ref="B42:F42"/>
    <mergeCell ref="B44:F44"/>
    <mergeCell ref="A9:O9"/>
  </mergeCells>
  <phoneticPr fontId="0" type="noConversion"/>
  <pageMargins left="1.2204724409448819" right="0.27559055118110237" top="0.55118110236220474" bottom="0.98425196850393704" header="0.51181102362204722" footer="0.51181102362204722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94F84-B3B6-4344-914C-2C44788DCEED}">
  <dimension ref="A1:F37"/>
  <sheetViews>
    <sheetView workbookViewId="0">
      <selection activeCell="C11" sqref="C11"/>
    </sheetView>
  </sheetViews>
  <sheetFormatPr defaultRowHeight="12.75" x14ac:dyDescent="0.2"/>
  <cols>
    <col min="1" max="1" width="18.85546875" customWidth="1"/>
    <col min="2" max="2" width="40.140625" customWidth="1"/>
    <col min="3" max="3" width="19.28515625" customWidth="1"/>
    <col min="4" max="4" width="18" customWidth="1"/>
    <col min="5" max="5" width="11.28515625" customWidth="1"/>
    <col min="6" max="6" width="9.42578125" customWidth="1"/>
  </cols>
  <sheetData>
    <row r="1" spans="1:6" ht="21" thickBot="1" x14ac:dyDescent="0.35">
      <c r="A1" s="273" t="s">
        <v>375</v>
      </c>
      <c r="B1" s="274"/>
      <c r="C1" s="274"/>
      <c r="D1" s="274"/>
      <c r="E1" s="274"/>
      <c r="F1" s="275"/>
    </row>
    <row r="2" spans="1:6" ht="26.25" x14ac:dyDescent="0.2">
      <c r="A2" s="188" t="s">
        <v>408</v>
      </c>
      <c r="B2" s="189"/>
      <c r="C2" s="190"/>
      <c r="D2" s="191"/>
      <c r="E2" s="191"/>
      <c r="F2" s="192"/>
    </row>
    <row r="3" spans="1:6" ht="15" x14ac:dyDescent="0.2">
      <c r="A3" s="188"/>
      <c r="B3" s="190"/>
      <c r="C3" s="190"/>
      <c r="D3" s="191"/>
      <c r="E3" s="193"/>
      <c r="F3" s="192"/>
    </row>
    <row r="4" spans="1:6" ht="15" x14ac:dyDescent="0.2">
      <c r="A4" s="194" t="s">
        <v>376</v>
      </c>
      <c r="B4" s="278" t="s">
        <v>409</v>
      </c>
      <c r="C4" s="278"/>
      <c r="D4" s="278"/>
      <c r="E4" s="193"/>
      <c r="F4" s="192"/>
    </row>
    <row r="5" spans="1:6" ht="15" x14ac:dyDescent="0.2">
      <c r="A5" s="194"/>
      <c r="B5" s="195"/>
      <c r="C5" s="190"/>
      <c r="D5" s="196" t="s">
        <v>377</v>
      </c>
      <c r="E5" s="197">
        <v>0.26369999999999999</v>
      </c>
      <c r="F5" s="198"/>
    </row>
    <row r="6" spans="1:6" ht="30" x14ac:dyDescent="0.2">
      <c r="A6" s="199" t="s">
        <v>378</v>
      </c>
      <c r="B6" s="200" t="s">
        <v>411</v>
      </c>
      <c r="C6" s="190"/>
      <c r="D6" s="196" t="s">
        <v>379</v>
      </c>
      <c r="E6" s="201">
        <v>7</v>
      </c>
      <c r="F6" s="202" t="s">
        <v>410</v>
      </c>
    </row>
    <row r="7" spans="1:6" ht="27.75" customHeight="1" x14ac:dyDescent="0.25">
      <c r="A7" s="277" t="s">
        <v>380</v>
      </c>
      <c r="B7" s="277"/>
      <c r="C7" s="277"/>
      <c r="D7" s="277"/>
      <c r="E7" s="277"/>
      <c r="F7" s="277"/>
    </row>
    <row r="8" spans="1:6" x14ac:dyDescent="0.2">
      <c r="A8" s="203"/>
      <c r="B8" s="203"/>
      <c r="C8" s="203"/>
      <c r="D8" s="203"/>
      <c r="E8" s="204"/>
      <c r="F8" s="205"/>
    </row>
    <row r="9" spans="1:6" ht="15.75" x14ac:dyDescent="0.25">
      <c r="A9" s="276" t="s">
        <v>381</v>
      </c>
      <c r="B9" s="206" t="s">
        <v>382</v>
      </c>
      <c r="C9" s="207"/>
      <c r="D9" s="208"/>
      <c r="E9" s="209"/>
      <c r="F9" s="210"/>
    </row>
    <row r="10" spans="1:6" ht="15.75" x14ac:dyDescent="0.25">
      <c r="A10" s="276"/>
      <c r="B10" s="211" t="s">
        <v>383</v>
      </c>
      <c r="C10" s="212"/>
      <c r="D10" s="209"/>
      <c r="E10" s="209"/>
      <c r="F10" s="210"/>
    </row>
    <row r="11" spans="1:6" ht="15.75" x14ac:dyDescent="0.25">
      <c r="A11" s="209"/>
      <c r="B11" s="209"/>
      <c r="C11" s="213"/>
      <c r="D11" s="209"/>
      <c r="E11" s="209"/>
      <c r="F11" s="210"/>
    </row>
    <row r="12" spans="1:6" ht="15.75" x14ac:dyDescent="0.25">
      <c r="A12" s="212"/>
      <c r="B12" s="214" t="s">
        <v>384</v>
      </c>
      <c r="C12" s="213"/>
      <c r="D12" s="209"/>
      <c r="E12" s="209"/>
      <c r="F12" s="210"/>
    </row>
    <row r="13" spans="1:6" ht="15.75" x14ac:dyDescent="0.25">
      <c r="A13" s="212"/>
      <c r="B13" s="214" t="s">
        <v>385</v>
      </c>
      <c r="C13" s="213"/>
      <c r="D13" s="209"/>
      <c r="E13" s="209"/>
      <c r="F13" s="210"/>
    </row>
    <row r="14" spans="1:6" ht="15.75" x14ac:dyDescent="0.25">
      <c r="A14" s="212"/>
      <c r="B14" s="214" t="s">
        <v>386</v>
      </c>
      <c r="C14" s="213"/>
      <c r="D14" s="209"/>
      <c r="E14" s="209"/>
      <c r="F14" s="210"/>
    </row>
    <row r="15" spans="1:6" ht="15.75" x14ac:dyDescent="0.25">
      <c r="A15" s="212"/>
      <c r="B15" s="214" t="s">
        <v>387</v>
      </c>
      <c r="C15" s="213"/>
      <c r="D15" s="209"/>
      <c r="E15" s="209"/>
      <c r="F15" s="210"/>
    </row>
    <row r="16" spans="1:6" ht="15.75" x14ac:dyDescent="0.25">
      <c r="A16" s="212"/>
      <c r="B16" s="214" t="s">
        <v>388</v>
      </c>
      <c r="C16" s="213"/>
      <c r="D16" s="209"/>
      <c r="E16" s="209"/>
      <c r="F16" s="210"/>
    </row>
    <row r="17" spans="1:6" ht="15.75" x14ac:dyDescent="0.25">
      <c r="A17" s="212"/>
      <c r="B17" s="214" t="s">
        <v>389</v>
      </c>
      <c r="C17" s="213"/>
      <c r="D17" s="209"/>
      <c r="E17" s="209"/>
      <c r="F17" s="210"/>
    </row>
    <row r="18" spans="1:6" ht="15.75" x14ac:dyDescent="0.25">
      <c r="A18" s="212"/>
      <c r="B18" s="214" t="s">
        <v>390</v>
      </c>
      <c r="C18" s="213"/>
      <c r="D18" s="209"/>
      <c r="E18" s="209"/>
      <c r="F18" s="210"/>
    </row>
    <row r="19" spans="1:6" ht="15.75" x14ac:dyDescent="0.25">
      <c r="A19" s="209"/>
      <c r="B19" s="209"/>
      <c r="C19" s="213"/>
      <c r="D19" s="209"/>
      <c r="E19" s="209"/>
      <c r="F19" s="210"/>
    </row>
    <row r="20" spans="1:6" ht="60" customHeight="1" x14ac:dyDescent="0.25">
      <c r="A20" s="209"/>
      <c r="B20" s="215" t="s">
        <v>391</v>
      </c>
      <c r="C20" s="216" t="s">
        <v>392</v>
      </c>
      <c r="D20" s="209"/>
      <c r="E20" s="209"/>
      <c r="F20" s="210"/>
    </row>
    <row r="21" spans="1:6" ht="15.75" x14ac:dyDescent="0.25">
      <c r="A21" s="209"/>
      <c r="B21" s="217" t="s">
        <v>393</v>
      </c>
      <c r="C21" s="218">
        <v>3.9E-2</v>
      </c>
      <c r="D21" s="209"/>
      <c r="E21" s="209"/>
      <c r="F21" s="210"/>
    </row>
    <row r="22" spans="1:6" ht="15.75" x14ac:dyDescent="0.25">
      <c r="A22" s="209"/>
      <c r="B22" s="217" t="s">
        <v>394</v>
      </c>
      <c r="C22" s="218">
        <f>C37</f>
        <v>5.6500000000000002E-2</v>
      </c>
      <c r="D22" s="209"/>
      <c r="E22" s="209"/>
      <c r="F22" s="210"/>
    </row>
    <row r="23" spans="1:6" ht="15.75" x14ac:dyDescent="0.25">
      <c r="A23" s="209"/>
      <c r="B23" s="217" t="s">
        <v>395</v>
      </c>
      <c r="C23" s="218">
        <v>0.01</v>
      </c>
      <c r="D23" s="209"/>
      <c r="E23" s="209"/>
      <c r="F23" s="210"/>
    </row>
    <row r="24" spans="1:6" ht="15.75" x14ac:dyDescent="0.25">
      <c r="A24" s="209"/>
      <c r="B24" s="219" t="s">
        <v>396</v>
      </c>
      <c r="C24" s="218">
        <v>1.2E-2</v>
      </c>
      <c r="D24" s="209"/>
      <c r="E24" s="209"/>
      <c r="F24" s="210"/>
    </row>
    <row r="25" spans="1:6" ht="15.75" x14ac:dyDescent="0.25">
      <c r="A25" s="209"/>
      <c r="B25" s="219" t="s">
        <v>397</v>
      </c>
      <c r="C25" s="218">
        <v>9.4999999999999998E-3</v>
      </c>
      <c r="D25" s="209"/>
      <c r="E25" s="209"/>
      <c r="F25" s="210"/>
    </row>
    <row r="26" spans="1:6" ht="15.75" x14ac:dyDescent="0.25">
      <c r="A26" s="209"/>
      <c r="B26" s="217" t="s">
        <v>398</v>
      </c>
      <c r="C26" s="218">
        <v>0.06</v>
      </c>
      <c r="D26" s="209"/>
      <c r="E26" s="209"/>
      <c r="F26" s="210"/>
    </row>
    <row r="27" spans="1:6" ht="15.75" x14ac:dyDescent="0.25">
      <c r="A27" s="209"/>
      <c r="B27" s="219" t="s">
        <v>399</v>
      </c>
      <c r="C27" s="218">
        <v>4.4999999999999998E-2</v>
      </c>
      <c r="D27" s="209"/>
      <c r="E27" s="209"/>
      <c r="F27" s="210"/>
    </row>
    <row r="28" spans="1:6" ht="15.75" x14ac:dyDescent="0.25">
      <c r="A28" s="209"/>
      <c r="B28" s="220" t="s">
        <v>400</v>
      </c>
      <c r="C28" s="221">
        <f>ROUND((1+C21+C23+C25)*(1+C24)*(1+C26)/(1-(C22+C27))-1,4)</f>
        <v>0.26369999999999999</v>
      </c>
      <c r="D28" s="209"/>
      <c r="E28" s="209"/>
      <c r="F28" s="210"/>
    </row>
    <row r="29" spans="1:6" ht="15.75" x14ac:dyDescent="0.25">
      <c r="A29" s="209"/>
      <c r="B29" s="214"/>
      <c r="C29" s="213"/>
      <c r="D29" s="209"/>
      <c r="E29" s="209"/>
      <c r="F29" s="210"/>
    </row>
    <row r="30" spans="1:6" ht="15.75" x14ac:dyDescent="0.25">
      <c r="A30" s="222" t="s">
        <v>401</v>
      </c>
      <c r="B30" s="209"/>
      <c r="C30" s="213"/>
      <c r="D30" s="209"/>
      <c r="E30" s="209"/>
      <c r="F30" s="210"/>
    </row>
    <row r="31" spans="1:6" ht="15.75" x14ac:dyDescent="0.25">
      <c r="A31" s="209" t="s">
        <v>402</v>
      </c>
      <c r="B31" s="209"/>
      <c r="C31" s="213"/>
      <c r="D31" s="209"/>
      <c r="E31" s="209"/>
      <c r="F31" s="210"/>
    </row>
    <row r="32" spans="1:6" ht="15.75" x14ac:dyDescent="0.25">
      <c r="A32" s="209" t="s">
        <v>403</v>
      </c>
      <c r="B32" s="209"/>
      <c r="C32" s="213"/>
      <c r="D32" s="209"/>
      <c r="E32" s="209"/>
      <c r="F32" s="210"/>
    </row>
    <row r="33" spans="1:6" ht="15.75" x14ac:dyDescent="0.25">
      <c r="A33" s="209" t="s">
        <v>404</v>
      </c>
      <c r="B33" s="209"/>
      <c r="C33" s="213"/>
      <c r="D33" s="209"/>
      <c r="E33" s="209"/>
      <c r="F33" s="210"/>
    </row>
    <row r="34" spans="1:6" ht="15.75" x14ac:dyDescent="0.25">
      <c r="A34" s="209"/>
      <c r="B34" s="223" t="s">
        <v>405</v>
      </c>
      <c r="C34" s="224">
        <v>0.02</v>
      </c>
      <c r="D34" s="225"/>
      <c r="E34" s="209"/>
      <c r="F34" s="210"/>
    </row>
    <row r="35" spans="1:6" ht="15.75" x14ac:dyDescent="0.25">
      <c r="A35" s="209"/>
      <c r="B35" s="223" t="s">
        <v>406</v>
      </c>
      <c r="C35" s="224">
        <v>0.03</v>
      </c>
      <c r="D35" s="225"/>
      <c r="E35" s="209"/>
      <c r="F35" s="210"/>
    </row>
    <row r="36" spans="1:6" ht="15.75" x14ac:dyDescent="0.25">
      <c r="A36" s="209"/>
      <c r="B36" s="223" t="s">
        <v>407</v>
      </c>
      <c r="C36" s="226">
        <v>6.4999999999999997E-3</v>
      </c>
      <c r="D36" s="227"/>
      <c r="E36" s="209"/>
      <c r="F36" s="210"/>
    </row>
    <row r="37" spans="1:6" ht="15.75" x14ac:dyDescent="0.25">
      <c r="A37" s="209"/>
      <c r="B37" s="228" t="s">
        <v>3</v>
      </c>
      <c r="C37" s="229">
        <f>SUM(C34:C36)</f>
        <v>5.6500000000000002E-2</v>
      </c>
      <c r="D37" s="230"/>
      <c r="E37" s="209"/>
      <c r="F37" s="210"/>
    </row>
  </sheetData>
  <mergeCells count="4">
    <mergeCell ref="A1:F1"/>
    <mergeCell ref="A9:A10"/>
    <mergeCell ref="A7:F7"/>
    <mergeCell ref="B4:D4"/>
  </mergeCells>
  <pageMargins left="0.51181102362204722" right="0.51181102362204722" top="0.78740157480314965" bottom="0.78740157480314965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Planilha Orçamentária</vt:lpstr>
      <vt:lpstr>Mem. de Cálculo</vt:lpstr>
      <vt:lpstr>Mem. Descritivo</vt:lpstr>
      <vt:lpstr>cronograma</vt:lpstr>
      <vt:lpstr>BDI</vt:lpstr>
      <vt:lpstr>cronograma!Area_de_impressao</vt:lpstr>
      <vt:lpstr>'Planilha Orçamentária'!Area_de_impressao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2023-11-08T12:03:25Z</cp:lastPrinted>
  <dcterms:created xsi:type="dcterms:W3CDTF">2002-12-12T16:25:44Z</dcterms:created>
  <dcterms:modified xsi:type="dcterms:W3CDTF">2023-11-08T12:04:42Z</dcterms:modified>
</cp:coreProperties>
</file>