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995" windowWidth="23895" windowHeight="5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60" i="1" l="1"/>
  <c r="C55" i="1"/>
  <c r="C53" i="1"/>
  <c r="C52" i="1"/>
  <c r="C51" i="1"/>
  <c r="C50" i="1"/>
  <c r="C49" i="1"/>
  <c r="C48" i="1"/>
  <c r="C45" i="1"/>
  <c r="C44" i="1"/>
  <c r="C43" i="1"/>
  <c r="C42" i="1"/>
  <c r="C41" i="1"/>
  <c r="C40" i="1"/>
  <c r="C37" i="1"/>
  <c r="C36" i="1"/>
  <c r="C31" i="1"/>
  <c r="C32" i="1"/>
  <c r="C33" i="1"/>
  <c r="C30" i="1"/>
  <c r="C27" i="1"/>
  <c r="C23" i="1"/>
  <c r="C21" i="1"/>
  <c r="C22" i="1"/>
  <c r="C24" i="1"/>
  <c r="C25" i="1"/>
  <c r="C26" i="1"/>
  <c r="C20" i="1"/>
  <c r="C14" i="1"/>
  <c r="C60" i="1"/>
  <c r="C62" i="1" s="1"/>
  <c r="B52" i="1"/>
  <c r="B50" i="1"/>
  <c r="B48" i="1"/>
  <c r="B46" i="1"/>
  <c r="B32" i="1"/>
  <c r="B28" i="1"/>
  <c r="B33" i="1" s="1"/>
  <c r="C12" i="1"/>
  <c r="C16" i="1" l="1"/>
  <c r="B34" i="1"/>
  <c r="B37" i="1"/>
  <c r="B54" i="1"/>
  <c r="B55" i="1" s="1"/>
  <c r="B38" i="1"/>
  <c r="C46" i="1" l="1"/>
  <c r="C38" i="1"/>
  <c r="C34" i="1"/>
  <c r="C54" i="1"/>
  <c r="C56" i="1" s="1"/>
  <c r="B56" i="1"/>
  <c r="B57" i="1" s="1"/>
  <c r="C28" i="1" l="1"/>
  <c r="C57" i="1" s="1"/>
  <c r="C64" i="1" s="1"/>
</calcChain>
</file>

<file path=xl/sharedStrings.xml><?xml version="1.0" encoding="utf-8"?>
<sst xmlns="http://schemas.openxmlformats.org/spreadsheetml/2006/main" count="59" uniqueCount="58">
  <si>
    <t>MINUTA - APÊNDICE V AO TERMO DE REFERÊNCIA</t>
  </si>
  <si>
    <t>Salário Normativo da Federal:</t>
  </si>
  <si>
    <t>Salário Normativo da Categoria:</t>
  </si>
  <si>
    <t>Convenção Coletiva</t>
  </si>
  <si>
    <t>Contratação de Serviços Continuados de Limpeza Urbana</t>
  </si>
  <si>
    <t>%</t>
  </si>
  <si>
    <t>VALOR</t>
  </si>
  <si>
    <t>CUSTO POR MOTORISTA</t>
  </si>
  <si>
    <t xml:space="preserve">    Módulo 1 – COMPOSIÇÃO DA REMUNERAÇÃO </t>
  </si>
  <si>
    <t xml:space="preserve">    A - Salário</t>
  </si>
  <si>
    <t xml:space="preserve">    B - Adicional Noturno</t>
  </si>
  <si>
    <t xml:space="preserve">    C - Adicional Insalubridade</t>
  </si>
  <si>
    <t xml:space="preserve">    D - Outros</t>
  </si>
  <si>
    <t>TOTAL DA REMUNERAÇÃO</t>
  </si>
  <si>
    <t xml:space="preserve">    Módulo 2 - ENCARGOS SOCIAIS E TRABALHISTAS</t>
  </si>
  <si>
    <t xml:space="preserve">    Submódulo 2.1 – Encargos Previdenciários e FGTS</t>
  </si>
  <si>
    <t xml:space="preserve">    A - INSS</t>
  </si>
  <si>
    <t xml:space="preserve">    B - FGTS</t>
  </si>
  <si>
    <t xml:space="preserve">    C - SESI ou SESC</t>
  </si>
  <si>
    <t xml:space="preserve">    D - SENAI ou SENAC</t>
  </si>
  <si>
    <t xml:space="preserve">    E - INCRA</t>
  </si>
  <si>
    <t xml:space="preserve">    F - SEBRAE</t>
  </si>
  <si>
    <t xml:space="preserve">    G - Salário Educação</t>
  </si>
  <si>
    <t xml:space="preserve">    H – Riscos Ambientais do Trabalho – RAT x FAP</t>
  </si>
  <si>
    <t xml:space="preserve">   Total do Submódulo 2.1</t>
  </si>
  <si>
    <t xml:space="preserve">    Submódulo 2.2 – 13º Salário e Adicional de Férias</t>
  </si>
  <si>
    <t xml:space="preserve">    A – 13º Salário</t>
  </si>
  <si>
    <t xml:space="preserve">    B – Adicional de Férias</t>
  </si>
  <si>
    <t>Subtotal</t>
  </si>
  <si>
    <t xml:space="preserve">    C – Incidência do Submódulo 2.1 sobre o 13º Salário e Adicional de Férias</t>
  </si>
  <si>
    <t xml:space="preserve">   Total do Submódulo 2.2</t>
  </si>
  <si>
    <t xml:space="preserve">    Submódulo 2.3 – Afastamento Maternidade</t>
  </si>
  <si>
    <t xml:space="preserve">    A – Afastamento Maternidade</t>
  </si>
  <si>
    <t xml:space="preserve">    B – Incidência do Submódulo 2.1 sobre o Afastamento Maternidade</t>
  </si>
  <si>
    <t xml:space="preserve">   Total do Submódulo 2.3</t>
  </si>
  <si>
    <t xml:space="preserve">    Submódulo 2.4 – Provisão para Rescisão</t>
  </si>
  <si>
    <t xml:space="preserve">    A - Aviso Prévio Indenizado</t>
  </si>
  <si>
    <t xml:space="preserve">    B – Incidência do FGTS sobre o Aviso Prévio Indenizado</t>
  </si>
  <si>
    <t xml:space="preserve">    C – Multa do FGTS do Aviso Prévio Indenizado</t>
  </si>
  <si>
    <t xml:space="preserve">    D - Aviso Prévio Trabalhado</t>
  </si>
  <si>
    <t xml:space="preserve">    E – Incidência do Submódulo 4.1 sobre o Aviso Prévio Indenizado</t>
  </si>
  <si>
    <t xml:space="preserve">   F – Multa do FGTS do Aviso Prévio Trabalhado</t>
  </si>
  <si>
    <t xml:space="preserve">   Total do Submódulo 2.4</t>
  </si>
  <si>
    <t xml:space="preserve">    Submódulo 2.5 – Custo de Reposição do Profissional Ausente</t>
  </si>
  <si>
    <t xml:space="preserve">    A – Férias</t>
  </si>
  <si>
    <t xml:space="preserve">    B – Ausência por doença</t>
  </si>
  <si>
    <t xml:space="preserve">    C – Licença paternidade</t>
  </si>
  <si>
    <t xml:space="preserve">    D – Ausências Legais</t>
  </si>
  <si>
    <t xml:space="preserve">    E – Ausência por Acidente de Trabalho</t>
  </si>
  <si>
    <t xml:space="preserve">    F – Aviso Previo Trabalhado</t>
  </si>
  <si>
    <t xml:space="preserve">    G – Incidência do submódulo 4.1 sobre o Custo de Reposição</t>
  </si>
  <si>
    <t xml:space="preserve">   Total do Submódulo 2.5</t>
  </si>
  <si>
    <t>TOTAL DOS ENCARGOS SOCIAIS</t>
  </si>
  <si>
    <t xml:space="preserve">    Módulo 3 – INSUMOS DE MÃO DE OBRA</t>
  </si>
  <si>
    <t>TOTAL DOS INSUMOS DE MÃO DE OBRA</t>
  </si>
  <si>
    <t>TOTAL DA MÃO DE OBRA (I + II + III) – Por posto</t>
  </si>
  <si>
    <t>2018/2019</t>
  </si>
  <si>
    <r>
      <t xml:space="preserve">    A – Auxílio Alimentação - Convenção Coletiva RJ002196/2016 Adotado vale refeição no valor de</t>
    </r>
    <r>
      <rPr>
        <b/>
        <sz val="11"/>
        <rFont val="Arial"/>
        <family val="2"/>
      </rPr>
      <t xml:space="preserve"> R$ 18,00 x 22 dias trabalhados.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</si>
</sst>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* #,##0.00_-;\-&quot;R$&quot;* #,##0.00_-;_-&quot;R$&quot;* &quot;-&quot;??_-;_-@_-"/>
    <numFmt numFmtId="164" formatCode="_ &quot;R$&quot;\ * #,##0.00_ ;_ &quot;R$&quot;\ * \-#,##0.00_ ;_ &quot;R$&quot;\ * &quot;-&quot;??_ ;_ @_ "/>
    <numFmt numFmtId="165" formatCode="_ * #,##0.00_ ;_ * \-#,##0.00_ ;_ * &quot;-&quot;??_ ;_ @_ "/>
    <numFmt numFmtId="166" formatCode="_(* #,##0.00_);_(* \(#,##0.00\);_(* \-??_);_(@_)"/>
    <numFmt numFmtId="167" formatCode="[$R$-416]\ #,##0.00;[Red]\-[$R$-416]\ #,##0.00"/>
    <numFmt numFmtId="168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24"/>
      </patternFill>
    </fill>
    <fill>
      <patternFill patternType="solid">
        <fgColor indexed="22"/>
        <bgColor indexed="55"/>
      </patternFill>
    </fill>
    <fill>
      <patternFill patternType="solid">
        <fgColor indexed="13"/>
        <bgColor indexed="3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/>
    </xf>
    <xf numFmtId="0" fontId="0" fillId="0" borderId="3" xfId="0" applyBorder="1"/>
    <xf numFmtId="0" fontId="5" fillId="2" borderId="0" xfId="0" applyFont="1" applyFill="1" applyBorder="1" applyAlignment="1">
      <alignment horizontal="right"/>
    </xf>
    <xf numFmtId="166" fontId="5" fillId="2" borderId="4" xfId="1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>
      <alignment horizontal="right"/>
    </xf>
    <xf numFmtId="0" fontId="5" fillId="2" borderId="4" xfId="1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horizontal="center"/>
    </xf>
    <xf numFmtId="9" fontId="6" fillId="2" borderId="0" xfId="3" applyFont="1" applyFill="1" applyBorder="1" applyAlignment="1" applyProtection="1">
      <alignment horizontal="right"/>
      <protection hidden="1"/>
    </xf>
    <xf numFmtId="167" fontId="7" fillId="2" borderId="0" xfId="0" applyNumberFormat="1" applyFont="1" applyFill="1" applyBorder="1" applyAlignment="1" applyProtection="1">
      <alignment horizontal="right"/>
      <protection hidden="1"/>
    </xf>
    <xf numFmtId="0" fontId="2" fillId="0" borderId="0" xfId="0" applyFont="1"/>
    <xf numFmtId="9" fontId="8" fillId="2" borderId="4" xfId="3" applyFont="1" applyFill="1" applyBorder="1" applyAlignment="1" applyProtection="1">
      <alignment horizontal="center" vertical="center"/>
    </xf>
    <xf numFmtId="167" fontId="9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/>
    <xf numFmtId="166" fontId="11" fillId="2" borderId="4" xfId="3" applyNumberFormat="1" applyFont="1" applyFill="1" applyBorder="1" applyAlignment="1" applyProtection="1">
      <alignment horizontal="right"/>
    </xf>
    <xf numFmtId="4" fontId="10" fillId="2" borderId="4" xfId="1" applyNumberFormat="1" applyFont="1" applyFill="1" applyBorder="1" applyAlignment="1" applyProtection="1">
      <alignment horizontal="right"/>
    </xf>
    <xf numFmtId="10" fontId="11" fillId="2" borderId="4" xfId="3" applyNumberFormat="1" applyFont="1" applyFill="1" applyBorder="1" applyAlignment="1" applyProtection="1">
      <alignment horizontal="right"/>
    </xf>
    <xf numFmtId="0" fontId="9" fillId="5" borderId="4" xfId="0" applyFont="1" applyFill="1" applyBorder="1"/>
    <xf numFmtId="0" fontId="8" fillId="5" borderId="4" xfId="0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0" fontId="9" fillId="2" borderId="5" xfId="0" applyFont="1" applyFill="1" applyBorder="1"/>
    <xf numFmtId="0" fontId="8" fillId="2" borderId="5" xfId="0" applyFont="1" applyFill="1" applyBorder="1" applyAlignment="1">
      <alignment horizontal="right"/>
    </xf>
    <xf numFmtId="4" fontId="9" fillId="2" borderId="5" xfId="0" applyNumberFormat="1" applyFont="1" applyFill="1" applyBorder="1" applyAlignment="1">
      <alignment horizontal="right"/>
    </xf>
    <xf numFmtId="168" fontId="11" fillId="2" borderId="4" xfId="3" applyNumberFormat="1" applyFont="1" applyFill="1" applyBorder="1" applyAlignment="1" applyProtection="1">
      <alignment horizontal="right"/>
    </xf>
    <xf numFmtId="0" fontId="9" fillId="6" borderId="4" xfId="0" applyFont="1" applyFill="1" applyBorder="1"/>
    <xf numFmtId="168" fontId="8" fillId="6" borderId="4" xfId="3" applyNumberFormat="1" applyFont="1" applyFill="1" applyBorder="1" applyAlignment="1" applyProtection="1">
      <alignment horizontal="right"/>
    </xf>
    <xf numFmtId="4" fontId="9" fillId="6" borderId="4" xfId="1" applyNumberFormat="1" applyFont="1" applyFill="1" applyBorder="1" applyAlignment="1" applyProtection="1">
      <alignment horizontal="right"/>
    </xf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/>
    <xf numFmtId="0" fontId="11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168" fontId="8" fillId="5" borderId="4" xfId="3" applyNumberFormat="1" applyFont="1" applyFill="1" applyBorder="1" applyAlignment="1" applyProtection="1">
      <alignment horizontal="right"/>
    </xf>
    <xf numFmtId="4" fontId="9" fillId="5" borderId="4" xfId="1" applyNumberFormat="1" applyFont="1" applyFill="1" applyBorder="1" applyAlignment="1" applyProtection="1">
      <alignment horizontal="right"/>
    </xf>
    <xf numFmtId="0" fontId="10" fillId="2" borderId="4" xfId="0" applyFont="1" applyFill="1" applyBorder="1" applyAlignment="1">
      <alignment wrapText="1"/>
    </xf>
    <xf numFmtId="167" fontId="11" fillId="2" borderId="4" xfId="3" applyNumberFormat="1" applyFont="1" applyFill="1" applyBorder="1" applyAlignment="1" applyProtection="1">
      <alignment horizontal="right" vertical="center"/>
    </xf>
    <xf numFmtId="44" fontId="10" fillId="2" borderId="4" xfId="2" applyNumberFormat="1" applyFont="1" applyFill="1" applyBorder="1" applyAlignment="1" applyProtection="1">
      <alignment horizontal="right" vertical="center"/>
    </xf>
    <xf numFmtId="167" fontId="11" fillId="2" borderId="4" xfId="3" applyNumberFormat="1" applyFont="1" applyFill="1" applyBorder="1" applyAlignment="1" applyProtection="1">
      <alignment horizontal="right"/>
    </xf>
    <xf numFmtId="166" fontId="9" fillId="3" borderId="4" xfId="1" applyNumberFormat="1" applyFont="1" applyFill="1" applyBorder="1" applyAlignment="1" applyProtection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3" borderId="4" xfId="0" applyFont="1" applyFill="1" applyBorder="1"/>
    <xf numFmtId="0" fontId="9" fillId="2" borderId="4" xfId="0" applyFont="1" applyFill="1" applyBorder="1"/>
    <xf numFmtId="0" fontId="9" fillId="4" borderId="4" xfId="0" applyFont="1" applyFill="1" applyBorder="1"/>
    <xf numFmtId="0" fontId="9" fillId="5" borderId="4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selection activeCell="A2" sqref="A2:C2"/>
    </sheetView>
  </sheetViews>
  <sheetFormatPr defaultRowHeight="15" x14ac:dyDescent="0.25"/>
  <cols>
    <col min="1" max="1" width="60.140625" customWidth="1"/>
    <col min="2" max="2" width="12.140625" customWidth="1"/>
    <col min="3" max="3" width="15" customWidth="1"/>
  </cols>
  <sheetData>
    <row r="1" spans="1:3" ht="15.75" x14ac:dyDescent="0.25">
      <c r="A1" s="1"/>
      <c r="B1" s="1"/>
      <c r="C1" s="1"/>
    </row>
    <row r="2" spans="1:3" ht="18" x14ac:dyDescent="0.25">
      <c r="A2" s="48" t="s">
        <v>0</v>
      </c>
      <c r="B2" s="48"/>
      <c r="C2" s="48"/>
    </row>
    <row r="3" spans="1:3" ht="15.75" x14ac:dyDescent="0.25">
      <c r="A3" s="2"/>
      <c r="B3" s="3"/>
      <c r="C3" s="3"/>
    </row>
    <row r="4" spans="1:3" x14ac:dyDescent="0.25">
      <c r="A4" s="4" t="s">
        <v>1</v>
      </c>
      <c r="B4" s="5">
        <v>954</v>
      </c>
      <c r="C4" s="3"/>
    </row>
    <row r="5" spans="1:3" x14ac:dyDescent="0.25">
      <c r="A5" s="4" t="s">
        <v>2</v>
      </c>
      <c r="B5" s="5">
        <v>1579.65</v>
      </c>
      <c r="C5" s="6"/>
    </row>
    <row r="6" spans="1:3" x14ac:dyDescent="0.25">
      <c r="A6" s="4" t="s">
        <v>3</v>
      </c>
      <c r="B6" s="7" t="s">
        <v>56</v>
      </c>
      <c r="C6" s="6"/>
    </row>
    <row r="7" spans="1:3" x14ac:dyDescent="0.25">
      <c r="A7" s="8"/>
      <c r="B7" s="9"/>
      <c r="C7" s="10"/>
    </row>
    <row r="8" spans="1:3" x14ac:dyDescent="0.25">
      <c r="A8" s="11" t="s">
        <v>4</v>
      </c>
      <c r="B8" s="12" t="s">
        <v>5</v>
      </c>
      <c r="C8" s="13" t="s">
        <v>6</v>
      </c>
    </row>
    <row r="9" spans="1:3" x14ac:dyDescent="0.25">
      <c r="A9" s="49" t="s">
        <v>7</v>
      </c>
      <c r="B9" s="49"/>
      <c r="C9" s="49"/>
    </row>
    <row r="10" spans="1:3" x14ac:dyDescent="0.25">
      <c r="A10" s="50"/>
      <c r="B10" s="50"/>
      <c r="C10" s="50"/>
    </row>
    <row r="11" spans="1:3" x14ac:dyDescent="0.25">
      <c r="A11" s="46" t="s">
        <v>8</v>
      </c>
      <c r="B11" s="46"/>
      <c r="C11" s="46"/>
    </row>
    <row r="12" spans="1:3" x14ac:dyDescent="0.25">
      <c r="A12" s="14" t="s">
        <v>9</v>
      </c>
      <c r="B12" s="15"/>
      <c r="C12" s="16">
        <f>B5</f>
        <v>1579.65</v>
      </c>
    </row>
    <row r="13" spans="1:3" x14ac:dyDescent="0.25">
      <c r="A13" s="14" t="s">
        <v>10</v>
      </c>
      <c r="B13" s="17">
        <v>0.2</v>
      </c>
      <c r="C13" s="16">
        <v>0</v>
      </c>
    </row>
    <row r="14" spans="1:3" x14ac:dyDescent="0.25">
      <c r="A14" s="14" t="s">
        <v>11</v>
      </c>
      <c r="B14" s="17">
        <v>0.2</v>
      </c>
      <c r="C14" s="16">
        <f>ROUND($B$5*B14,2)</f>
        <v>315.93</v>
      </c>
    </row>
    <row r="15" spans="1:3" x14ac:dyDescent="0.25">
      <c r="A15" s="14" t="s">
        <v>12</v>
      </c>
      <c r="B15" s="15">
        <v>0</v>
      </c>
      <c r="C15" s="16">
        <v>0</v>
      </c>
    </row>
    <row r="16" spans="1:3" x14ac:dyDescent="0.25">
      <c r="A16" s="18" t="s">
        <v>13</v>
      </c>
      <c r="B16" s="19"/>
      <c r="C16" s="20">
        <f>SUM(C12:C15)</f>
        <v>1895.5800000000002</v>
      </c>
    </row>
    <row r="17" spans="1:3" x14ac:dyDescent="0.25">
      <c r="A17" s="21"/>
      <c r="B17" s="22"/>
      <c r="C17" s="23"/>
    </row>
    <row r="18" spans="1:3" x14ac:dyDescent="0.25">
      <c r="A18" s="46" t="s">
        <v>14</v>
      </c>
      <c r="B18" s="46"/>
      <c r="C18" s="46"/>
    </row>
    <row r="19" spans="1:3" x14ac:dyDescent="0.25">
      <c r="A19" s="45" t="s">
        <v>15</v>
      </c>
      <c r="B19" s="45"/>
      <c r="C19" s="45"/>
    </row>
    <row r="20" spans="1:3" x14ac:dyDescent="0.25">
      <c r="A20" s="14" t="s">
        <v>16</v>
      </c>
      <c r="B20" s="24">
        <v>0.2</v>
      </c>
      <c r="C20" s="16">
        <f>ROUNDDOWN(B20*C$16,2)</f>
        <v>379.11</v>
      </c>
    </row>
    <row r="21" spans="1:3" x14ac:dyDescent="0.25">
      <c r="A21" s="14" t="s">
        <v>17</v>
      </c>
      <c r="B21" s="24">
        <v>0.08</v>
      </c>
      <c r="C21" s="16">
        <f t="shared" ref="C21:C27" si="0">ROUNDDOWN(B21*C$16,2)</f>
        <v>151.63999999999999</v>
      </c>
    </row>
    <row r="22" spans="1:3" x14ac:dyDescent="0.25">
      <c r="A22" s="14" t="s">
        <v>18</v>
      </c>
      <c r="B22" s="24">
        <v>1.4999999999999999E-2</v>
      </c>
      <c r="C22" s="16">
        <f t="shared" si="0"/>
        <v>28.43</v>
      </c>
    </row>
    <row r="23" spans="1:3" x14ac:dyDescent="0.25">
      <c r="A23" s="14" t="s">
        <v>19</v>
      </c>
      <c r="B23" s="24">
        <v>0.01</v>
      </c>
      <c r="C23" s="16">
        <f>ROUND(B23*C$16,2)</f>
        <v>18.96</v>
      </c>
    </row>
    <row r="24" spans="1:3" x14ac:dyDescent="0.25">
      <c r="A24" s="14" t="s">
        <v>20</v>
      </c>
      <c r="B24" s="24">
        <v>2E-3</v>
      </c>
      <c r="C24" s="16">
        <f t="shared" si="0"/>
        <v>3.79</v>
      </c>
    </row>
    <row r="25" spans="1:3" x14ac:dyDescent="0.25">
      <c r="A25" s="14" t="s">
        <v>21</v>
      </c>
      <c r="B25" s="24">
        <v>6.0000000000000001E-3</v>
      </c>
      <c r="C25" s="16">
        <f t="shared" si="0"/>
        <v>11.37</v>
      </c>
    </row>
    <row r="26" spans="1:3" x14ac:dyDescent="0.25">
      <c r="A26" s="14" t="s">
        <v>22</v>
      </c>
      <c r="B26" s="24">
        <v>2.5000000000000001E-2</v>
      </c>
      <c r="C26" s="16">
        <f t="shared" si="0"/>
        <v>47.38</v>
      </c>
    </row>
    <row r="27" spans="1:3" x14ac:dyDescent="0.25">
      <c r="A27" s="14" t="s">
        <v>23</v>
      </c>
      <c r="B27" s="24">
        <v>0.03</v>
      </c>
      <c r="C27" s="16">
        <f>ROUND(B27*C$16,2)</f>
        <v>56.87</v>
      </c>
    </row>
    <row r="28" spans="1:3" x14ac:dyDescent="0.25">
      <c r="A28" s="25" t="s">
        <v>24</v>
      </c>
      <c r="B28" s="26">
        <f>SUM(B20:B27)</f>
        <v>0.3680000000000001</v>
      </c>
      <c r="C28" s="27">
        <f>SUM(C20:C27)</f>
        <v>697.55</v>
      </c>
    </row>
    <row r="29" spans="1:3" x14ac:dyDescent="0.25">
      <c r="A29" s="45" t="s">
        <v>25</v>
      </c>
      <c r="B29" s="45"/>
      <c r="C29" s="45"/>
    </row>
    <row r="30" spans="1:3" x14ac:dyDescent="0.25">
      <c r="A30" s="14" t="s">
        <v>26</v>
      </c>
      <c r="B30" s="24">
        <v>8.3330000000000001E-2</v>
      </c>
      <c r="C30" s="16">
        <f>ROUND(B30*C$16,2)</f>
        <v>157.96</v>
      </c>
    </row>
    <row r="31" spans="1:3" x14ac:dyDescent="0.25">
      <c r="A31" s="14" t="s">
        <v>27</v>
      </c>
      <c r="B31" s="24">
        <v>2.7779999999999999E-2</v>
      </c>
      <c r="C31" s="16">
        <f t="shared" ref="C31:C33" si="1">ROUND(B31*C$16,2)</f>
        <v>52.66</v>
      </c>
    </row>
    <row r="32" spans="1:3" x14ac:dyDescent="0.25">
      <c r="A32" s="28" t="s">
        <v>28</v>
      </c>
      <c r="B32" s="24">
        <f>SUM(B30:B31)</f>
        <v>0.11111</v>
      </c>
      <c r="C32" s="16">
        <f t="shared" si="1"/>
        <v>210.62</v>
      </c>
    </row>
    <row r="33" spans="1:3" x14ac:dyDescent="0.25">
      <c r="A33" s="29" t="s">
        <v>29</v>
      </c>
      <c r="B33" s="24">
        <f>B28*B32</f>
        <v>4.0888480000000012E-2</v>
      </c>
      <c r="C33" s="16">
        <f t="shared" si="1"/>
        <v>77.510000000000005</v>
      </c>
    </row>
    <row r="34" spans="1:3" x14ac:dyDescent="0.25">
      <c r="A34" s="25" t="s">
        <v>30</v>
      </c>
      <c r="B34" s="26">
        <f>SUM(B32:B33)</f>
        <v>0.15199848000000002</v>
      </c>
      <c r="C34" s="27">
        <f>SUM(C32:C33)</f>
        <v>288.13</v>
      </c>
    </row>
    <row r="35" spans="1:3" x14ac:dyDescent="0.25">
      <c r="A35" s="45" t="s">
        <v>31</v>
      </c>
      <c r="B35" s="45"/>
      <c r="C35" s="45"/>
    </row>
    <row r="36" spans="1:3" x14ac:dyDescent="0.25">
      <c r="A36" s="30" t="s">
        <v>32</v>
      </c>
      <c r="B36" s="24">
        <v>7.3999999999999999E-4</v>
      </c>
      <c r="C36" s="16">
        <f t="shared" ref="C36:C37" si="2">ROUND(B36*C$16,2)</f>
        <v>1.4</v>
      </c>
    </row>
    <row r="37" spans="1:3" x14ac:dyDescent="0.25">
      <c r="A37" s="29" t="s">
        <v>33</v>
      </c>
      <c r="B37" s="24">
        <f>B28*B36</f>
        <v>2.7232000000000005E-4</v>
      </c>
      <c r="C37" s="16">
        <f t="shared" si="2"/>
        <v>0.52</v>
      </c>
    </row>
    <row r="38" spans="1:3" x14ac:dyDescent="0.25">
      <c r="A38" s="25" t="s">
        <v>34</v>
      </c>
      <c r="B38" s="26">
        <f>SUM(B36:B37)</f>
        <v>1.0123200000000001E-3</v>
      </c>
      <c r="C38" s="27">
        <f>SUM(C36:C37)</f>
        <v>1.92</v>
      </c>
    </row>
    <row r="39" spans="1:3" x14ac:dyDescent="0.25">
      <c r="A39" s="45" t="s">
        <v>35</v>
      </c>
      <c r="B39" s="45"/>
      <c r="C39" s="45"/>
    </row>
    <row r="40" spans="1:3" x14ac:dyDescent="0.25">
      <c r="A40" s="31" t="s">
        <v>36</v>
      </c>
      <c r="B40" s="24">
        <v>4.1700000000000001E-3</v>
      </c>
      <c r="C40" s="16">
        <f t="shared" ref="C40:C45" si="3">ROUND(B40*C$16,2)</f>
        <v>7.9</v>
      </c>
    </row>
    <row r="41" spans="1:3" x14ac:dyDescent="0.25">
      <c r="A41" s="31" t="s">
        <v>37</v>
      </c>
      <c r="B41" s="24">
        <v>1.67E-3</v>
      </c>
      <c r="C41" s="16">
        <f t="shared" si="3"/>
        <v>3.17</v>
      </c>
    </row>
    <row r="42" spans="1:3" x14ac:dyDescent="0.25">
      <c r="A42" s="31" t="s">
        <v>38</v>
      </c>
      <c r="B42" s="24">
        <v>3.04E-2</v>
      </c>
      <c r="C42" s="16">
        <f t="shared" si="3"/>
        <v>57.63</v>
      </c>
    </row>
    <row r="43" spans="1:3" x14ac:dyDescent="0.25">
      <c r="A43" s="31" t="s">
        <v>39</v>
      </c>
      <c r="B43" s="24">
        <v>1.6000000000000001E-3</v>
      </c>
      <c r="C43" s="16">
        <f t="shared" si="3"/>
        <v>3.03</v>
      </c>
    </row>
    <row r="44" spans="1:3" x14ac:dyDescent="0.25">
      <c r="A44" s="31" t="s">
        <v>40</v>
      </c>
      <c r="B44" s="24">
        <v>7.6E-3</v>
      </c>
      <c r="C44" s="16">
        <f t="shared" si="3"/>
        <v>14.41</v>
      </c>
    </row>
    <row r="45" spans="1:3" x14ac:dyDescent="0.25">
      <c r="A45" s="32" t="s">
        <v>41</v>
      </c>
      <c r="B45" s="24">
        <v>4.0000000000000002E-4</v>
      </c>
      <c r="C45" s="16">
        <f t="shared" si="3"/>
        <v>0.76</v>
      </c>
    </row>
    <row r="46" spans="1:3" x14ac:dyDescent="0.25">
      <c r="A46" s="25" t="s">
        <v>42</v>
      </c>
      <c r="B46" s="26">
        <f>SUM(B40:B45)</f>
        <v>4.5839999999999999E-2</v>
      </c>
      <c r="C46" s="27">
        <f>SUM(C40:C45)</f>
        <v>86.9</v>
      </c>
    </row>
    <row r="47" spans="1:3" x14ac:dyDescent="0.25">
      <c r="A47" s="45" t="s">
        <v>43</v>
      </c>
      <c r="B47" s="45"/>
      <c r="C47" s="45"/>
    </row>
    <row r="48" spans="1:3" x14ac:dyDescent="0.25">
      <c r="A48" s="14" t="s">
        <v>44</v>
      </c>
      <c r="B48" s="24">
        <f>((1/12)*100)%</f>
        <v>8.3333333333333315E-2</v>
      </c>
      <c r="C48" s="16">
        <f t="shared" ref="C48:C53" si="4">ROUND(B48*C$16,2)</f>
        <v>157.97</v>
      </c>
    </row>
    <row r="49" spans="1:3" x14ac:dyDescent="0.25">
      <c r="A49" s="14" t="s">
        <v>45</v>
      </c>
      <c r="B49" s="24">
        <v>1.389E-2</v>
      </c>
      <c r="C49" s="16">
        <f t="shared" si="4"/>
        <v>26.33</v>
      </c>
    </row>
    <row r="50" spans="1:3" x14ac:dyDescent="0.25">
      <c r="A50" s="14" t="s">
        <v>46</v>
      </c>
      <c r="B50" s="24">
        <f>((5/30)/12)*0.015*1</f>
        <v>2.0833333333333332E-4</v>
      </c>
      <c r="C50" s="16">
        <f t="shared" si="4"/>
        <v>0.39</v>
      </c>
    </row>
    <row r="51" spans="1:3" x14ac:dyDescent="0.25">
      <c r="A51" s="14" t="s">
        <v>47</v>
      </c>
      <c r="B51" s="24">
        <v>2.7699999999999999E-3</v>
      </c>
      <c r="C51" s="16">
        <f t="shared" si="4"/>
        <v>5.25</v>
      </c>
    </row>
    <row r="52" spans="1:3" x14ac:dyDescent="0.25">
      <c r="A52" s="14" t="s">
        <v>48</v>
      </c>
      <c r="B52" s="24">
        <f>((15/30)/12)*0.0078*1</f>
        <v>3.2499999999999999E-4</v>
      </c>
      <c r="C52" s="16">
        <f t="shared" si="4"/>
        <v>0.62</v>
      </c>
    </row>
    <row r="53" spans="1:3" x14ac:dyDescent="0.25">
      <c r="A53" s="30" t="s">
        <v>49</v>
      </c>
      <c r="B53" s="24">
        <v>1.9439999999999999E-2</v>
      </c>
      <c r="C53" s="16">
        <f t="shared" si="4"/>
        <v>36.85</v>
      </c>
    </row>
    <row r="54" spans="1:3" x14ac:dyDescent="0.25">
      <c r="A54" s="33" t="s">
        <v>28</v>
      </c>
      <c r="B54" s="24">
        <f>SUM(B48:B53)</f>
        <v>0.11996666666666665</v>
      </c>
      <c r="C54" s="16">
        <f>SUM(C48:C53)</f>
        <v>227.41</v>
      </c>
    </row>
    <row r="55" spans="1:3" x14ac:dyDescent="0.25">
      <c r="A55" s="30" t="s">
        <v>50</v>
      </c>
      <c r="B55" s="24">
        <f>B54*B28</f>
        <v>4.4147733333333342E-2</v>
      </c>
      <c r="C55" s="16">
        <f t="shared" ref="C55" si="5">ROUND(B55*C$16,2)</f>
        <v>83.69</v>
      </c>
    </row>
    <row r="56" spans="1:3" x14ac:dyDescent="0.25">
      <c r="A56" s="25" t="s">
        <v>51</v>
      </c>
      <c r="B56" s="26">
        <f>SUM(B54:B55)</f>
        <v>0.16411439999999999</v>
      </c>
      <c r="C56" s="27">
        <f>SUM(C54:C55)</f>
        <v>311.10000000000002</v>
      </c>
    </row>
    <row r="57" spans="1:3" x14ac:dyDescent="0.25">
      <c r="A57" s="18" t="s">
        <v>52</v>
      </c>
      <c r="B57" s="34">
        <f>B28+B34+B38+B46+B56</f>
        <v>0.73096520000000009</v>
      </c>
      <c r="C57" s="35">
        <f>C28+C34+C38+C46+C56</f>
        <v>1385.6</v>
      </c>
    </row>
    <row r="58" spans="1:3" x14ac:dyDescent="0.25">
      <c r="A58" s="21"/>
      <c r="B58" s="22"/>
      <c r="C58" s="23"/>
    </row>
    <row r="59" spans="1:3" x14ac:dyDescent="0.25">
      <c r="A59" s="46" t="s">
        <v>53</v>
      </c>
      <c r="B59" s="46"/>
      <c r="C59" s="46"/>
    </row>
    <row r="60" spans="1:3" ht="44.25" x14ac:dyDescent="0.25">
      <c r="A60" s="36" t="s">
        <v>57</v>
      </c>
      <c r="B60" s="37">
        <f>18*22</f>
        <v>396</v>
      </c>
      <c r="C60" s="38">
        <f>B60</f>
        <v>396</v>
      </c>
    </row>
    <row r="61" spans="1:3" x14ac:dyDescent="0.25">
      <c r="A61" s="14"/>
      <c r="B61" s="39"/>
      <c r="C61" s="16"/>
    </row>
    <row r="62" spans="1:3" x14ac:dyDescent="0.25">
      <c r="A62" s="47" t="s">
        <v>54</v>
      </c>
      <c r="B62" s="47"/>
      <c r="C62" s="35">
        <f>SUM(C60:C60)</f>
        <v>396</v>
      </c>
    </row>
    <row r="63" spans="1:3" x14ac:dyDescent="0.25">
      <c r="A63" s="41"/>
      <c r="B63" s="42"/>
      <c r="C63" s="43"/>
    </row>
    <row r="64" spans="1:3" x14ac:dyDescent="0.25">
      <c r="A64" s="44" t="s">
        <v>55</v>
      </c>
      <c r="B64" s="44"/>
      <c r="C64" s="40">
        <f>C62+C57+C16</f>
        <v>3677.1800000000003</v>
      </c>
    </row>
    <row r="65" spans="1:3" x14ac:dyDescent="0.25">
      <c r="A65" s="45"/>
      <c r="B65" s="45"/>
      <c r="C65" s="45"/>
    </row>
  </sheetData>
  <mergeCells count="15">
    <mergeCell ref="A19:C19"/>
    <mergeCell ref="A2:C2"/>
    <mergeCell ref="A9:C9"/>
    <mergeCell ref="A10:C10"/>
    <mergeCell ref="A11:C11"/>
    <mergeCell ref="A18:C18"/>
    <mergeCell ref="A63:C63"/>
    <mergeCell ref="A64:B64"/>
    <mergeCell ref="A65:C65"/>
    <mergeCell ref="A29:C29"/>
    <mergeCell ref="A35:C35"/>
    <mergeCell ref="A39:C39"/>
    <mergeCell ref="A47:C47"/>
    <mergeCell ref="A59:C59"/>
    <mergeCell ref="A62:B62"/>
  </mergeCells>
  <printOptions horizontalCentered="1"/>
  <pageMargins left="0" right="0" top="0.78740157480314965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Usuário do Windows</cp:lastModifiedBy>
  <cp:lastPrinted>2018-09-26T18:13:25Z</cp:lastPrinted>
  <dcterms:created xsi:type="dcterms:W3CDTF">2018-09-26T18:07:05Z</dcterms:created>
  <dcterms:modified xsi:type="dcterms:W3CDTF">2019-05-29T13:37:56Z</dcterms:modified>
</cp:coreProperties>
</file>