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5070" windowWidth="23895" windowHeight="502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B60" i="1" l="1"/>
  <c r="C54" i="1"/>
  <c r="C53" i="1"/>
  <c r="C49" i="1"/>
  <c r="C55" i="1"/>
  <c r="C52" i="1"/>
  <c r="C51" i="1"/>
  <c r="C50" i="1"/>
  <c r="C48" i="1"/>
  <c r="C45" i="1"/>
  <c r="C44" i="1"/>
  <c r="C43" i="1"/>
  <c r="C42" i="1"/>
  <c r="C41" i="1"/>
  <c r="C40" i="1"/>
  <c r="C36" i="1"/>
  <c r="C37" i="1"/>
  <c r="C33" i="1"/>
  <c r="C32" i="1"/>
  <c r="C31" i="1"/>
  <c r="C30" i="1"/>
  <c r="C27" i="1"/>
  <c r="C21" i="1"/>
  <c r="C22" i="1"/>
  <c r="C23" i="1"/>
  <c r="C24" i="1"/>
  <c r="C25" i="1"/>
  <c r="C26" i="1"/>
  <c r="C20" i="1"/>
  <c r="C14" i="1"/>
  <c r="C61" i="1"/>
  <c r="C60" i="1"/>
  <c r="C63" i="1" s="1"/>
  <c r="B52" i="1"/>
  <c r="B50" i="1"/>
  <c r="B48" i="1"/>
  <c r="B46" i="1"/>
  <c r="B32" i="1"/>
  <c r="B28" i="1"/>
  <c r="B37" i="1" s="1"/>
  <c r="C12" i="1"/>
  <c r="C16" i="1" l="1"/>
  <c r="B33" i="1"/>
  <c r="B38" i="1"/>
  <c r="B34" i="1"/>
  <c r="B54" i="1"/>
  <c r="C34" i="1" l="1"/>
  <c r="C38" i="1"/>
  <c r="B55" i="1"/>
  <c r="C46" i="1"/>
  <c r="C28" i="1"/>
  <c r="C56" i="1" l="1"/>
  <c r="C57" i="1" s="1"/>
  <c r="C65" i="1" s="1"/>
  <c r="B56" i="1"/>
  <c r="B57" i="1" s="1"/>
</calcChain>
</file>

<file path=xl/sharedStrings.xml><?xml version="1.0" encoding="utf-8"?>
<sst xmlns="http://schemas.openxmlformats.org/spreadsheetml/2006/main" count="60" uniqueCount="59">
  <si>
    <t>MINUTA - APÊNDICE VI AO TERMO DE REFERÊNCIA</t>
  </si>
  <si>
    <t>Salário Normativo da Federal:</t>
  </si>
  <si>
    <t>Salário Normativo da Categoria:</t>
  </si>
  <si>
    <t>Convenção Coletiva</t>
  </si>
  <si>
    <t>Contratação de Serviços Continuados de Limpeza Urbana</t>
  </si>
  <si>
    <t>%</t>
  </si>
  <si>
    <t>VALOR</t>
  </si>
  <si>
    <t>CUSTO POR GARI COLETOR</t>
  </si>
  <si>
    <t xml:space="preserve">    Módulo 1 – COMPOSIÇÃO DA REMUNERAÇÃO </t>
  </si>
  <si>
    <t xml:space="preserve">    A - Salário</t>
  </si>
  <si>
    <t xml:space="preserve">    B - Adicional Noturno</t>
  </si>
  <si>
    <t xml:space="preserve">    C - Adicional Insalubridade</t>
  </si>
  <si>
    <t xml:space="preserve">    D - Outros</t>
  </si>
  <si>
    <t>TOTAL DA REMUNERAÇÃO</t>
  </si>
  <si>
    <t xml:space="preserve">    Módulo 2 - ENCARGOS SOCIAIS E TRABALHISTAS</t>
  </si>
  <si>
    <t xml:space="preserve">    Submódulo 2.1 – Encargos Previdenciários e FGTS</t>
  </si>
  <si>
    <t xml:space="preserve">    A - INSS</t>
  </si>
  <si>
    <t xml:space="preserve">    B - FGTS</t>
  </si>
  <si>
    <t xml:space="preserve">    C - SESI ou SESC</t>
  </si>
  <si>
    <t xml:space="preserve">    D - SENAI ou SENAC</t>
  </si>
  <si>
    <t xml:space="preserve">    E - INCRA</t>
  </si>
  <si>
    <t xml:space="preserve">    F - SEBRAE</t>
  </si>
  <si>
    <t xml:space="preserve">    G - Salário Educação</t>
  </si>
  <si>
    <t xml:space="preserve">    H – Riscos Ambientais do Trabalho – RAT x FAP</t>
  </si>
  <si>
    <t xml:space="preserve">   Total do Submódulo 2.1</t>
  </si>
  <si>
    <t xml:space="preserve">    Submódulo 2.2 – 13º Salário e Adicional de Férias</t>
  </si>
  <si>
    <t xml:space="preserve">    A – 13º Salário</t>
  </si>
  <si>
    <t xml:space="preserve">    B – Adicional de Férias</t>
  </si>
  <si>
    <t>Subtotal</t>
  </si>
  <si>
    <t xml:space="preserve">    C – Incidência do Submódulo 2.1 sobre o 13º Salário e Adicional de Férias</t>
  </si>
  <si>
    <t xml:space="preserve">   Total do Submódulo 2.2</t>
  </si>
  <si>
    <t xml:space="preserve">    Submódulo 2.3 – Afastamento Maternidade</t>
  </si>
  <si>
    <t xml:space="preserve">    A – Afastamento Maternidade</t>
  </si>
  <si>
    <t xml:space="preserve">    B – Incidência do Submódulo 2.1 sobre o Afastamento Maternidade</t>
  </si>
  <si>
    <t xml:space="preserve">   Total do Submódulo 2.3</t>
  </si>
  <si>
    <t xml:space="preserve">    Submódulo 2.4 – Provisão para Rescisão</t>
  </si>
  <si>
    <t xml:space="preserve">    A - Aviso Prévio Indenizado</t>
  </si>
  <si>
    <t xml:space="preserve">    B – Incidência do FGTS sobre o Aviso Prévio Indenizado</t>
  </si>
  <si>
    <t xml:space="preserve">    C – Multa do FGTS do Aviso Prévio Indenizado</t>
  </si>
  <si>
    <t xml:space="preserve">    D - Aviso Prévio Trabalhado</t>
  </si>
  <si>
    <t xml:space="preserve">    E – Incidência do Submódulo 4.1 sobre o Aviso Prévio Indenizado</t>
  </si>
  <si>
    <t xml:space="preserve">   F – Multa do FGTS do Aviso Prévio Trabalhado</t>
  </si>
  <si>
    <t xml:space="preserve">   Total do Submódulo 2.4</t>
  </si>
  <si>
    <t xml:space="preserve">    Submódulo 2.5 – Custo de Reposição do Profissional Ausente</t>
  </si>
  <si>
    <t xml:space="preserve">    A – Férias</t>
  </si>
  <si>
    <t xml:space="preserve">    B – Ausência por doença</t>
  </si>
  <si>
    <t xml:space="preserve">    C – Licença paternidade</t>
  </si>
  <si>
    <t xml:space="preserve">    D – Ausências Legais</t>
  </si>
  <si>
    <t xml:space="preserve">    E – Ausência por Acidente de Trabalho</t>
  </si>
  <si>
    <t xml:space="preserve">    F – Aviso Previo Trabalhado</t>
  </si>
  <si>
    <t xml:space="preserve">    G – Incidência do submódulo 4.1 sobre o Custo de Reposição</t>
  </si>
  <si>
    <t xml:space="preserve">   Total do Submódulo 2.5</t>
  </si>
  <si>
    <t>TOTAL DOS ENCARGOS SOCIAIS</t>
  </si>
  <si>
    <t xml:space="preserve">    Módulo 3 – INSUMOS DE MÃO DE OBRA</t>
  </si>
  <si>
    <t xml:space="preserve">    B – Bonificação - Convenção Coletiva RJ002196/2016</t>
  </si>
  <si>
    <t>TOTAL DOS INSUMOS DE MÃO DE OBRA</t>
  </si>
  <si>
    <t>TOTAL DA MÃO DE OBRA (I + II + III) – Por posto</t>
  </si>
  <si>
    <t>2018/2019</t>
  </si>
  <si>
    <r>
      <t xml:space="preserve">    A – Auxílio Alimentação - Convenção Coletiva RJ002744/2017 Adotado vale refeição no valor de</t>
    </r>
    <r>
      <rPr>
        <b/>
        <sz val="11"/>
        <rFont val="Arial"/>
        <family val="2"/>
      </rPr>
      <t xml:space="preserve"> R$ 18,00 x 22 dias trabalhados.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</si>
</sst>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* #,##0.00_-;\-&quot;R$&quot;* #,##0.00_-;_-&quot;R$&quot;* &quot;-&quot;??_-;_-@_-"/>
    <numFmt numFmtId="164" formatCode="_ &quot;R$&quot;\ * #,##0.00_ ;_ &quot;R$&quot;\ * \-#,##0.00_ ;_ &quot;R$&quot;\ * &quot;-&quot;??_ ;_ @_ "/>
    <numFmt numFmtId="165" formatCode="_ * #,##0.00_ ;_ * \-#,##0.00_ ;_ * &quot;-&quot;??_ ;_ @_ "/>
    <numFmt numFmtId="166" formatCode="_(* #,##0.00_);_(* \(#,##0.00\);_(* \-??_);_(@_)"/>
    <numFmt numFmtId="167" formatCode="0.000%"/>
    <numFmt numFmtId="168" formatCode="[$R$-416]\ #,##0.00;[Red]\-[$R$-416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24"/>
      </patternFill>
    </fill>
    <fill>
      <patternFill patternType="solid">
        <fgColor indexed="22"/>
        <bgColor indexed="55"/>
      </patternFill>
    </fill>
    <fill>
      <patternFill patternType="solid">
        <fgColor indexed="13"/>
        <bgColor indexed="3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2" borderId="1" xfId="0" applyFont="1" applyFill="1" applyBorder="1" applyAlignment="1">
      <alignment vertical="center"/>
    </xf>
    <xf numFmtId="44" fontId="3" fillId="2" borderId="1" xfId="2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/>
    </xf>
    <xf numFmtId="0" fontId="0" fillId="0" borderId="3" xfId="0" applyBorder="1"/>
    <xf numFmtId="44" fontId="0" fillId="0" borderId="3" xfId="2" applyNumberFormat="1" applyFont="1" applyBorder="1"/>
    <xf numFmtId="0" fontId="5" fillId="2" borderId="0" xfId="0" applyFont="1" applyFill="1" applyBorder="1" applyAlignment="1">
      <alignment horizontal="right"/>
    </xf>
    <xf numFmtId="166" fontId="5" fillId="2" borderId="4" xfId="1" applyNumberFormat="1" applyFont="1" applyFill="1" applyBorder="1" applyAlignment="1" applyProtection="1">
      <alignment horizontal="center"/>
    </xf>
    <xf numFmtId="44" fontId="5" fillId="2" borderId="0" xfId="2" applyNumberFormat="1" applyFont="1" applyFill="1" applyBorder="1" applyAlignment="1">
      <alignment horizontal="right"/>
    </xf>
    <xf numFmtId="0" fontId="5" fillId="2" borderId="4" xfId="1" applyNumberFormat="1" applyFont="1" applyFill="1" applyBorder="1" applyAlignment="1" applyProtection="1">
      <alignment horizontal="right"/>
    </xf>
    <xf numFmtId="0" fontId="2" fillId="2" borderId="0" xfId="0" applyFont="1" applyFill="1" applyAlignment="1">
      <alignment horizontal="center"/>
    </xf>
    <xf numFmtId="9" fontId="6" fillId="2" borderId="0" xfId="3" applyFont="1" applyFill="1" applyBorder="1" applyAlignment="1" applyProtection="1">
      <alignment horizontal="right"/>
      <protection hidden="1"/>
    </xf>
    <xf numFmtId="44" fontId="7" fillId="2" borderId="0" xfId="2" applyNumberFormat="1" applyFont="1" applyFill="1" applyBorder="1" applyAlignment="1" applyProtection="1">
      <alignment horizontal="right"/>
      <protection hidden="1"/>
    </xf>
    <xf numFmtId="0" fontId="2" fillId="0" borderId="0" xfId="0" applyFont="1"/>
    <xf numFmtId="9" fontId="8" fillId="2" borderId="4" xfId="3" applyFont="1" applyFill="1" applyBorder="1" applyAlignment="1" applyProtection="1">
      <alignment horizontal="center" vertical="center"/>
    </xf>
    <xf numFmtId="44" fontId="9" fillId="2" borderId="4" xfId="2" applyNumberFormat="1" applyFont="1" applyFill="1" applyBorder="1" applyAlignment="1">
      <alignment horizontal="center" vertical="center" wrapText="1"/>
    </xf>
    <xf numFmtId="0" fontId="10" fillId="2" borderId="4" xfId="0" applyFont="1" applyFill="1" applyBorder="1"/>
    <xf numFmtId="166" fontId="11" fillId="2" borderId="4" xfId="3" applyNumberFormat="1" applyFont="1" applyFill="1" applyBorder="1" applyAlignment="1" applyProtection="1">
      <alignment horizontal="right"/>
    </xf>
    <xf numFmtId="44" fontId="10" fillId="2" borderId="4" xfId="2" applyNumberFormat="1" applyFont="1" applyFill="1" applyBorder="1" applyAlignment="1" applyProtection="1">
      <alignment horizontal="right"/>
    </xf>
    <xf numFmtId="10" fontId="11" fillId="2" borderId="4" xfId="3" applyNumberFormat="1" applyFont="1" applyFill="1" applyBorder="1" applyAlignment="1" applyProtection="1">
      <alignment horizontal="right"/>
    </xf>
    <xf numFmtId="0" fontId="9" fillId="5" borderId="4" xfId="0" applyFont="1" applyFill="1" applyBorder="1"/>
    <xf numFmtId="0" fontId="8" fillId="5" borderId="4" xfId="0" applyFont="1" applyFill="1" applyBorder="1" applyAlignment="1">
      <alignment horizontal="right"/>
    </xf>
    <xf numFmtId="44" fontId="9" fillId="5" borderId="4" xfId="2" applyNumberFormat="1" applyFont="1" applyFill="1" applyBorder="1" applyAlignment="1">
      <alignment horizontal="right"/>
    </xf>
    <xf numFmtId="0" fontId="9" fillId="2" borderId="5" xfId="0" applyFont="1" applyFill="1" applyBorder="1"/>
    <xf numFmtId="0" fontId="8" fillId="2" borderId="5" xfId="0" applyFont="1" applyFill="1" applyBorder="1" applyAlignment="1">
      <alignment horizontal="right"/>
    </xf>
    <xf numFmtId="44" fontId="9" fillId="2" borderId="5" xfId="2" applyNumberFormat="1" applyFont="1" applyFill="1" applyBorder="1" applyAlignment="1">
      <alignment horizontal="right"/>
    </xf>
    <xf numFmtId="167" fontId="11" fillId="2" borderId="4" xfId="3" applyNumberFormat="1" applyFont="1" applyFill="1" applyBorder="1" applyAlignment="1" applyProtection="1">
      <alignment horizontal="right"/>
    </xf>
    <xf numFmtId="0" fontId="9" fillId="6" borderId="4" xfId="0" applyFont="1" applyFill="1" applyBorder="1"/>
    <xf numFmtId="167" fontId="8" fillId="6" borderId="4" xfId="3" applyNumberFormat="1" applyFont="1" applyFill="1" applyBorder="1" applyAlignment="1" applyProtection="1">
      <alignment horizontal="right"/>
    </xf>
    <xf numFmtId="44" fontId="9" fillId="6" borderId="4" xfId="2" applyNumberFormat="1" applyFont="1" applyFill="1" applyBorder="1" applyAlignment="1" applyProtection="1">
      <alignment horizontal="right"/>
    </xf>
    <xf numFmtId="0" fontId="12" fillId="2" borderId="4" xfId="0" applyFont="1" applyFill="1" applyBorder="1" applyAlignment="1">
      <alignment horizontal="center"/>
    </xf>
    <xf numFmtId="0" fontId="12" fillId="2" borderId="4" xfId="0" applyFont="1" applyFill="1" applyBorder="1"/>
    <xf numFmtId="0" fontId="11" fillId="2" borderId="4" xfId="0" applyFont="1" applyFill="1" applyBorder="1"/>
    <xf numFmtId="0" fontId="12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167" fontId="8" fillId="5" borderId="4" xfId="3" applyNumberFormat="1" applyFont="1" applyFill="1" applyBorder="1" applyAlignment="1" applyProtection="1">
      <alignment horizontal="right"/>
    </xf>
    <xf numFmtId="44" fontId="9" fillId="5" borderId="4" xfId="2" applyNumberFormat="1" applyFont="1" applyFill="1" applyBorder="1" applyAlignment="1" applyProtection="1">
      <alignment horizontal="right"/>
    </xf>
    <xf numFmtId="0" fontId="10" fillId="2" borderId="4" xfId="0" applyFont="1" applyFill="1" applyBorder="1" applyAlignment="1">
      <alignment wrapText="1"/>
    </xf>
    <xf numFmtId="168" fontId="11" fillId="2" borderId="4" xfId="3" applyNumberFormat="1" applyFont="1" applyFill="1" applyBorder="1" applyAlignment="1" applyProtection="1">
      <alignment horizontal="right" vertical="center"/>
    </xf>
    <xf numFmtId="44" fontId="10" fillId="2" borderId="4" xfId="2" applyNumberFormat="1" applyFont="1" applyFill="1" applyBorder="1" applyAlignment="1" applyProtection="1">
      <alignment horizontal="right" vertical="center"/>
    </xf>
    <xf numFmtId="168" fontId="11" fillId="2" borderId="4" xfId="3" applyNumberFormat="1" applyFont="1" applyFill="1" applyBorder="1" applyAlignment="1" applyProtection="1">
      <alignment horizontal="right"/>
    </xf>
    <xf numFmtId="44" fontId="9" fillId="3" borderId="4" xfId="2" applyNumberFormat="1" applyFont="1" applyFill="1" applyBorder="1" applyAlignment="1" applyProtection="1">
      <alignment horizontal="right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3" borderId="4" xfId="0" applyFont="1" applyFill="1" applyBorder="1"/>
    <xf numFmtId="0" fontId="9" fillId="2" borderId="4" xfId="0" applyFont="1" applyFill="1" applyBorder="1"/>
    <xf numFmtId="0" fontId="9" fillId="4" borderId="4" xfId="0" applyFont="1" applyFill="1" applyBorder="1"/>
    <xf numFmtId="0" fontId="9" fillId="5" borderId="4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164" fontId="10" fillId="2" borderId="4" xfId="2" applyFont="1" applyFill="1" applyBorder="1" applyAlignment="1" applyProtection="1">
      <alignment horizontal="right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2" sqref="A2:C2"/>
    </sheetView>
  </sheetViews>
  <sheetFormatPr defaultRowHeight="15" x14ac:dyDescent="0.25"/>
  <cols>
    <col min="1" max="1" width="60.140625" customWidth="1"/>
    <col min="2" max="2" width="12.140625" customWidth="1"/>
    <col min="3" max="3" width="15" customWidth="1"/>
  </cols>
  <sheetData>
    <row r="1" spans="1:3" ht="15.75" x14ac:dyDescent="0.25">
      <c r="A1" s="1"/>
      <c r="B1" s="1"/>
      <c r="C1" s="2"/>
    </row>
    <row r="2" spans="1:3" ht="18" x14ac:dyDescent="0.25">
      <c r="A2" s="50" t="s">
        <v>0</v>
      </c>
      <c r="B2" s="50"/>
      <c r="C2" s="50"/>
    </row>
    <row r="3" spans="1:3" ht="15.75" x14ac:dyDescent="0.25">
      <c r="A3" s="3"/>
      <c r="B3" s="4"/>
      <c r="C3" s="5"/>
    </row>
    <row r="4" spans="1:3" x14ac:dyDescent="0.25">
      <c r="A4" s="6" t="s">
        <v>1</v>
      </c>
      <c r="B4" s="7">
        <v>954</v>
      </c>
      <c r="C4" s="5"/>
    </row>
    <row r="5" spans="1:3" x14ac:dyDescent="0.25">
      <c r="A5" s="6" t="s">
        <v>2</v>
      </c>
      <c r="B5" s="7">
        <v>1195.8</v>
      </c>
      <c r="C5" s="8"/>
    </row>
    <row r="6" spans="1:3" x14ac:dyDescent="0.25">
      <c r="A6" s="6" t="s">
        <v>3</v>
      </c>
      <c r="B6" s="9" t="s">
        <v>57</v>
      </c>
      <c r="C6" s="8"/>
    </row>
    <row r="7" spans="1:3" x14ac:dyDescent="0.25">
      <c r="A7" s="10"/>
      <c r="B7" s="11"/>
      <c r="C7" s="12"/>
    </row>
    <row r="8" spans="1:3" x14ac:dyDescent="0.25">
      <c r="A8" s="13" t="s">
        <v>4</v>
      </c>
      <c r="B8" s="14" t="s">
        <v>5</v>
      </c>
      <c r="C8" s="15" t="s">
        <v>6</v>
      </c>
    </row>
    <row r="9" spans="1:3" x14ac:dyDescent="0.25">
      <c r="A9" s="51" t="s">
        <v>7</v>
      </c>
      <c r="B9" s="51"/>
      <c r="C9" s="51"/>
    </row>
    <row r="10" spans="1:3" x14ac:dyDescent="0.25">
      <c r="A10" s="52"/>
      <c r="B10" s="52"/>
      <c r="C10" s="52"/>
    </row>
    <row r="11" spans="1:3" x14ac:dyDescent="0.25">
      <c r="A11" s="48" t="s">
        <v>8</v>
      </c>
      <c r="B11" s="48"/>
      <c r="C11" s="48"/>
    </row>
    <row r="12" spans="1:3" x14ac:dyDescent="0.25">
      <c r="A12" s="16" t="s">
        <v>9</v>
      </c>
      <c r="B12" s="17"/>
      <c r="C12" s="18">
        <f>B5</f>
        <v>1195.8</v>
      </c>
    </row>
    <row r="13" spans="1:3" x14ac:dyDescent="0.25">
      <c r="A13" s="16" t="s">
        <v>10</v>
      </c>
      <c r="B13" s="19">
        <v>0.2</v>
      </c>
      <c r="C13" s="18">
        <v>0</v>
      </c>
    </row>
    <row r="14" spans="1:3" x14ac:dyDescent="0.25">
      <c r="A14" s="16" t="s">
        <v>11</v>
      </c>
      <c r="B14" s="19">
        <v>0.4</v>
      </c>
      <c r="C14" s="53">
        <f>ROUND(B5*B14,2)</f>
        <v>478.32</v>
      </c>
    </row>
    <row r="15" spans="1:3" x14ac:dyDescent="0.25">
      <c r="A15" s="16" t="s">
        <v>12</v>
      </c>
      <c r="B15" s="17">
        <v>0</v>
      </c>
      <c r="C15" s="18">
        <v>0</v>
      </c>
    </row>
    <row r="16" spans="1:3" x14ac:dyDescent="0.25">
      <c r="A16" s="20" t="s">
        <v>13</v>
      </c>
      <c r="B16" s="21"/>
      <c r="C16" s="22">
        <f>SUM(C12:C15)</f>
        <v>1674.12</v>
      </c>
    </row>
    <row r="17" spans="1:3" x14ac:dyDescent="0.25">
      <c r="A17" s="23"/>
      <c r="B17" s="24"/>
      <c r="C17" s="25"/>
    </row>
    <row r="18" spans="1:3" x14ac:dyDescent="0.25">
      <c r="A18" s="48" t="s">
        <v>14</v>
      </c>
      <c r="B18" s="48"/>
      <c r="C18" s="48"/>
    </row>
    <row r="19" spans="1:3" x14ac:dyDescent="0.25">
      <c r="A19" s="47" t="s">
        <v>15</v>
      </c>
      <c r="B19" s="47"/>
      <c r="C19" s="47"/>
    </row>
    <row r="20" spans="1:3" x14ac:dyDescent="0.25">
      <c r="A20" s="16" t="s">
        <v>16</v>
      </c>
      <c r="B20" s="26">
        <v>0.2</v>
      </c>
      <c r="C20" s="53">
        <f>ROUND(B20*C$16,2)</f>
        <v>334.82</v>
      </c>
    </row>
    <row r="21" spans="1:3" x14ac:dyDescent="0.25">
      <c r="A21" s="16" t="s">
        <v>17</v>
      </c>
      <c r="B21" s="26">
        <v>0.08</v>
      </c>
      <c r="C21" s="53">
        <f t="shared" ref="C21:C27" si="0">ROUND(B21*C$16,2)</f>
        <v>133.93</v>
      </c>
    </row>
    <row r="22" spans="1:3" x14ac:dyDescent="0.25">
      <c r="A22" s="16" t="s">
        <v>18</v>
      </c>
      <c r="B22" s="26">
        <v>1.4999999999999999E-2</v>
      </c>
      <c r="C22" s="53">
        <f t="shared" si="0"/>
        <v>25.11</v>
      </c>
    </row>
    <row r="23" spans="1:3" x14ac:dyDescent="0.25">
      <c r="A23" s="16" t="s">
        <v>19</v>
      </c>
      <c r="B23" s="26">
        <v>0.01</v>
      </c>
      <c r="C23" s="53">
        <f t="shared" si="0"/>
        <v>16.739999999999998</v>
      </c>
    </row>
    <row r="24" spans="1:3" x14ac:dyDescent="0.25">
      <c r="A24" s="16" t="s">
        <v>20</v>
      </c>
      <c r="B24" s="26">
        <v>2E-3</v>
      </c>
      <c r="C24" s="53">
        <f t="shared" si="0"/>
        <v>3.35</v>
      </c>
    </row>
    <row r="25" spans="1:3" x14ac:dyDescent="0.25">
      <c r="A25" s="16" t="s">
        <v>21</v>
      </c>
      <c r="B25" s="26">
        <v>6.0000000000000001E-3</v>
      </c>
      <c r="C25" s="53">
        <f t="shared" si="0"/>
        <v>10.039999999999999</v>
      </c>
    </row>
    <row r="26" spans="1:3" x14ac:dyDescent="0.25">
      <c r="A26" s="16" t="s">
        <v>22</v>
      </c>
      <c r="B26" s="26">
        <v>2.5000000000000001E-2</v>
      </c>
      <c r="C26" s="53">
        <f t="shared" si="0"/>
        <v>41.85</v>
      </c>
    </row>
    <row r="27" spans="1:3" x14ac:dyDescent="0.25">
      <c r="A27" s="16" t="s">
        <v>23</v>
      </c>
      <c r="B27" s="26">
        <v>0.03</v>
      </c>
      <c r="C27" s="53">
        <f>ROUNDUP(B27*C$16,2)</f>
        <v>50.23</v>
      </c>
    </row>
    <row r="28" spans="1:3" x14ac:dyDescent="0.25">
      <c r="A28" s="27" t="s">
        <v>24</v>
      </c>
      <c r="B28" s="28">
        <f>SUM(B20:B27)</f>
        <v>0.3680000000000001</v>
      </c>
      <c r="C28" s="29">
        <f>SUM(C20:C27)</f>
        <v>616.07000000000005</v>
      </c>
    </row>
    <row r="29" spans="1:3" x14ac:dyDescent="0.25">
      <c r="A29" s="47" t="s">
        <v>25</v>
      </c>
      <c r="B29" s="47"/>
      <c r="C29" s="47"/>
    </row>
    <row r="30" spans="1:3" x14ac:dyDescent="0.25">
      <c r="A30" s="16" t="s">
        <v>26</v>
      </c>
      <c r="B30" s="26">
        <v>8.3330000000000001E-2</v>
      </c>
      <c r="C30" s="53">
        <f t="shared" ref="C30:C33" si="1">ROUND(B30*C$16,2)</f>
        <v>139.5</v>
      </c>
    </row>
    <row r="31" spans="1:3" x14ac:dyDescent="0.25">
      <c r="A31" s="16" t="s">
        <v>27</v>
      </c>
      <c r="B31" s="26">
        <v>2.7779999999999999E-2</v>
      </c>
      <c r="C31" s="53">
        <f t="shared" si="1"/>
        <v>46.51</v>
      </c>
    </row>
    <row r="32" spans="1:3" x14ac:dyDescent="0.25">
      <c r="A32" s="30" t="s">
        <v>28</v>
      </c>
      <c r="B32" s="26">
        <f>SUM(B30:B31)</f>
        <v>0.11111</v>
      </c>
      <c r="C32" s="53">
        <f t="shared" si="1"/>
        <v>186.01</v>
      </c>
    </row>
    <row r="33" spans="1:3" x14ac:dyDescent="0.25">
      <c r="A33" s="31" t="s">
        <v>29</v>
      </c>
      <c r="B33" s="26">
        <f>B28*B32</f>
        <v>4.0888480000000012E-2</v>
      </c>
      <c r="C33" s="53">
        <f t="shared" si="1"/>
        <v>68.45</v>
      </c>
    </row>
    <row r="34" spans="1:3" x14ac:dyDescent="0.25">
      <c r="A34" s="27" t="s">
        <v>30</v>
      </c>
      <c r="B34" s="28">
        <f>SUM(B32:B33)</f>
        <v>0.15199848000000002</v>
      </c>
      <c r="C34" s="29">
        <f>SUM(C32:C33)</f>
        <v>254.45999999999998</v>
      </c>
    </row>
    <row r="35" spans="1:3" x14ac:dyDescent="0.25">
      <c r="A35" s="47" t="s">
        <v>31</v>
      </c>
      <c r="B35" s="47"/>
      <c r="C35" s="47"/>
    </row>
    <row r="36" spans="1:3" x14ac:dyDescent="0.25">
      <c r="A36" s="32" t="s">
        <v>32</v>
      </c>
      <c r="B36" s="26">
        <v>7.3999999999999999E-4</v>
      </c>
      <c r="C36" s="53">
        <f>ROUNDDOWN(B36*C$16,2)</f>
        <v>1.23</v>
      </c>
    </row>
    <row r="37" spans="1:3" x14ac:dyDescent="0.25">
      <c r="A37" s="31" t="s">
        <v>33</v>
      </c>
      <c r="B37" s="26">
        <f>B28*B36</f>
        <v>2.7232000000000005E-4</v>
      </c>
      <c r="C37" s="53">
        <f t="shared" ref="C36:C37" si="2">ROUND(B37*C$16,2)</f>
        <v>0.46</v>
      </c>
    </row>
    <row r="38" spans="1:3" x14ac:dyDescent="0.25">
      <c r="A38" s="27" t="s">
        <v>34</v>
      </c>
      <c r="B38" s="28">
        <f>SUM(B36:B37)</f>
        <v>1.0123200000000001E-3</v>
      </c>
      <c r="C38" s="29">
        <f>SUM(C36:C37)</f>
        <v>1.69</v>
      </c>
    </row>
    <row r="39" spans="1:3" x14ac:dyDescent="0.25">
      <c r="A39" s="47" t="s">
        <v>35</v>
      </c>
      <c r="B39" s="47"/>
      <c r="C39" s="47"/>
    </row>
    <row r="40" spans="1:3" x14ac:dyDescent="0.25">
      <c r="A40" s="33" t="s">
        <v>36</v>
      </c>
      <c r="B40" s="26">
        <v>4.1700000000000001E-3</v>
      </c>
      <c r="C40" s="53">
        <f t="shared" ref="C40:C45" si="3">ROUND(B40*C$16,2)</f>
        <v>6.98</v>
      </c>
    </row>
    <row r="41" spans="1:3" x14ac:dyDescent="0.25">
      <c r="A41" s="33" t="s">
        <v>37</v>
      </c>
      <c r="B41" s="26">
        <v>1.67E-3</v>
      </c>
      <c r="C41" s="53">
        <f t="shared" si="3"/>
        <v>2.8</v>
      </c>
    </row>
    <row r="42" spans="1:3" x14ac:dyDescent="0.25">
      <c r="A42" s="33" t="s">
        <v>38</v>
      </c>
      <c r="B42" s="26">
        <v>3.04E-2</v>
      </c>
      <c r="C42" s="53">
        <f t="shared" si="3"/>
        <v>50.89</v>
      </c>
    </row>
    <row r="43" spans="1:3" x14ac:dyDescent="0.25">
      <c r="A43" s="33" t="s">
        <v>39</v>
      </c>
      <c r="B43" s="26">
        <v>1.6000000000000001E-3</v>
      </c>
      <c r="C43" s="53">
        <f t="shared" si="3"/>
        <v>2.68</v>
      </c>
    </row>
    <row r="44" spans="1:3" x14ac:dyDescent="0.25">
      <c r="A44" s="33" t="s">
        <v>40</v>
      </c>
      <c r="B44" s="26">
        <v>7.6E-3</v>
      </c>
      <c r="C44" s="53">
        <f t="shared" si="3"/>
        <v>12.72</v>
      </c>
    </row>
    <row r="45" spans="1:3" x14ac:dyDescent="0.25">
      <c r="A45" s="34" t="s">
        <v>41</v>
      </c>
      <c r="B45" s="26">
        <v>4.0000000000000002E-4</v>
      </c>
      <c r="C45" s="53">
        <f t="shared" si="3"/>
        <v>0.67</v>
      </c>
    </row>
    <row r="46" spans="1:3" x14ac:dyDescent="0.25">
      <c r="A46" s="27" t="s">
        <v>42</v>
      </c>
      <c r="B46" s="28">
        <f>SUM(B40:B45)</f>
        <v>4.5839999999999999E-2</v>
      </c>
      <c r="C46" s="29">
        <f>SUM(C40:C45)</f>
        <v>76.740000000000009</v>
      </c>
    </row>
    <row r="47" spans="1:3" x14ac:dyDescent="0.25">
      <c r="A47" s="47" t="s">
        <v>43</v>
      </c>
      <c r="B47" s="47"/>
      <c r="C47" s="47"/>
    </row>
    <row r="48" spans="1:3" x14ac:dyDescent="0.25">
      <c r="A48" s="16" t="s">
        <v>44</v>
      </c>
      <c r="B48" s="26">
        <f>((1/12)*100)%</f>
        <v>8.3333333333333315E-2</v>
      </c>
      <c r="C48" s="53">
        <f t="shared" ref="C48:C55" si="4">ROUND(B48*C$16,2)</f>
        <v>139.51</v>
      </c>
    </row>
    <row r="49" spans="1:3" x14ac:dyDescent="0.25">
      <c r="A49" s="16" t="s">
        <v>45</v>
      </c>
      <c r="B49" s="26">
        <v>1.389E-2</v>
      </c>
      <c r="C49" s="53">
        <f>ROUNDUP(B49*C$16,2)</f>
        <v>23.26</v>
      </c>
    </row>
    <row r="50" spans="1:3" x14ac:dyDescent="0.25">
      <c r="A50" s="16" t="s">
        <v>46</v>
      </c>
      <c r="B50" s="26">
        <f>((5/30)/12)*0.015*1</f>
        <v>2.0833333333333332E-4</v>
      </c>
      <c r="C50" s="53">
        <f t="shared" si="4"/>
        <v>0.35</v>
      </c>
    </row>
    <row r="51" spans="1:3" x14ac:dyDescent="0.25">
      <c r="A51" s="16" t="s">
        <v>47</v>
      </c>
      <c r="B51" s="26">
        <v>2.7699999999999999E-3</v>
      </c>
      <c r="C51" s="53">
        <f t="shared" si="4"/>
        <v>4.6399999999999997</v>
      </c>
    </row>
    <row r="52" spans="1:3" x14ac:dyDescent="0.25">
      <c r="A52" s="16" t="s">
        <v>48</v>
      </c>
      <c r="B52" s="26">
        <f>((15/30)/12)*0.0078*1</f>
        <v>3.2499999999999999E-4</v>
      </c>
      <c r="C52" s="53">
        <f t="shared" si="4"/>
        <v>0.54</v>
      </c>
    </row>
    <row r="53" spans="1:3" x14ac:dyDescent="0.25">
      <c r="A53" s="32" t="s">
        <v>49</v>
      </c>
      <c r="B53" s="26">
        <v>1.9439999999999999E-2</v>
      </c>
      <c r="C53" s="53">
        <f>ROUNDUP(B53*C$16,2)</f>
        <v>32.549999999999997</v>
      </c>
    </row>
    <row r="54" spans="1:3" x14ac:dyDescent="0.25">
      <c r="A54" s="35" t="s">
        <v>28</v>
      </c>
      <c r="B54" s="26">
        <f>SUM(B48:B53)</f>
        <v>0.11996666666666665</v>
      </c>
      <c r="C54" s="53">
        <f>SUM(C48:C53)</f>
        <v>200.84999999999997</v>
      </c>
    </row>
    <row r="55" spans="1:3" x14ac:dyDescent="0.25">
      <c r="A55" s="32" t="s">
        <v>50</v>
      </c>
      <c r="B55" s="26">
        <f>B54*B28</f>
        <v>4.4147733333333342E-2</v>
      </c>
      <c r="C55" s="53">
        <f t="shared" si="4"/>
        <v>73.91</v>
      </c>
    </row>
    <row r="56" spans="1:3" x14ac:dyDescent="0.25">
      <c r="A56" s="27" t="s">
        <v>51</v>
      </c>
      <c r="B56" s="28">
        <f>SUM(B54:B55)</f>
        <v>0.16411439999999999</v>
      </c>
      <c r="C56" s="29">
        <f>SUM(C54:C55)</f>
        <v>274.76</v>
      </c>
    </row>
    <row r="57" spans="1:3" x14ac:dyDescent="0.25">
      <c r="A57" s="20" t="s">
        <v>52</v>
      </c>
      <c r="B57" s="36">
        <f>B28+B34+B38+B46+B56</f>
        <v>0.73096520000000009</v>
      </c>
      <c r="C57" s="37">
        <f>C28+C34+C38+C46+C56</f>
        <v>1223.72</v>
      </c>
    </row>
    <row r="58" spans="1:3" x14ac:dyDescent="0.25">
      <c r="A58" s="23"/>
      <c r="B58" s="24"/>
      <c r="C58" s="25"/>
    </row>
    <row r="59" spans="1:3" x14ac:dyDescent="0.25">
      <c r="A59" s="48" t="s">
        <v>53</v>
      </c>
      <c r="B59" s="48"/>
      <c r="C59" s="48"/>
    </row>
    <row r="60" spans="1:3" ht="44.25" x14ac:dyDescent="0.25">
      <c r="A60" s="38" t="s">
        <v>58</v>
      </c>
      <c r="B60" s="39">
        <f>18*22</f>
        <v>396</v>
      </c>
      <c r="C60" s="40">
        <f>B60</f>
        <v>396</v>
      </c>
    </row>
    <row r="61" spans="1:3" x14ac:dyDescent="0.25">
      <c r="A61" s="16" t="s">
        <v>54</v>
      </c>
      <c r="B61" s="41">
        <v>0</v>
      </c>
      <c r="C61" s="18">
        <f>B61</f>
        <v>0</v>
      </c>
    </row>
    <row r="62" spans="1:3" x14ac:dyDescent="0.25">
      <c r="A62" s="16"/>
      <c r="B62" s="41"/>
      <c r="C62" s="18"/>
    </row>
    <row r="63" spans="1:3" x14ac:dyDescent="0.25">
      <c r="A63" s="49" t="s">
        <v>55</v>
      </c>
      <c r="B63" s="49"/>
      <c r="C63" s="37">
        <f>SUM(C60:C61)</f>
        <v>396</v>
      </c>
    </row>
    <row r="64" spans="1:3" x14ac:dyDescent="0.25">
      <c r="A64" s="43"/>
      <c r="B64" s="44"/>
      <c r="C64" s="45"/>
    </row>
    <row r="65" spans="1:3" x14ac:dyDescent="0.25">
      <c r="A65" s="46" t="s">
        <v>56</v>
      </c>
      <c r="B65" s="46"/>
      <c r="C65" s="42">
        <f>C63+C57+C16</f>
        <v>3293.84</v>
      </c>
    </row>
    <row r="66" spans="1:3" x14ac:dyDescent="0.25">
      <c r="A66" s="47"/>
      <c r="B66" s="47"/>
      <c r="C66" s="47"/>
    </row>
  </sheetData>
  <mergeCells count="15">
    <mergeCell ref="A19:C19"/>
    <mergeCell ref="A2:C2"/>
    <mergeCell ref="A9:C9"/>
    <mergeCell ref="A10:C10"/>
    <mergeCell ref="A11:C11"/>
    <mergeCell ref="A18:C18"/>
    <mergeCell ref="A64:C64"/>
    <mergeCell ref="A65:B65"/>
    <mergeCell ref="A66:C66"/>
    <mergeCell ref="A29:C29"/>
    <mergeCell ref="A35:C35"/>
    <mergeCell ref="A39:C39"/>
    <mergeCell ref="A47:C47"/>
    <mergeCell ref="A59:C59"/>
    <mergeCell ref="A63:B63"/>
  </mergeCells>
  <printOptions horizontalCentered="1"/>
  <pageMargins left="0" right="0" top="0.78740157480314965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</dc:creator>
  <cp:lastModifiedBy>Usuário do Windows</cp:lastModifiedBy>
  <cp:lastPrinted>2018-09-26T18:26:19Z</cp:lastPrinted>
  <dcterms:created xsi:type="dcterms:W3CDTF">2018-09-26T18:16:05Z</dcterms:created>
  <dcterms:modified xsi:type="dcterms:W3CDTF">2019-05-29T13:52:11Z</dcterms:modified>
</cp:coreProperties>
</file>