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8625" windowHeight="7935"/>
  </bookViews>
  <sheets>
    <sheet name="Apêndice" sheetId="20" r:id="rId1"/>
  </sheets>
  <definedNames>
    <definedName name="_xlnm.Print_Area" localSheetId="0">Apêndice!$A$1:$F$58</definedName>
  </definedNames>
  <calcPr calcId="125725"/>
</workbook>
</file>

<file path=xl/calcChain.xml><?xml version="1.0" encoding="utf-8"?>
<calcChain xmlns="http://schemas.openxmlformats.org/spreadsheetml/2006/main">
  <c r="F11" i="20"/>
  <c r="F15"/>
  <c r="F19"/>
  <c r="F23"/>
  <c r="F27"/>
  <c r="F31"/>
  <c r="F35"/>
  <c r="F39"/>
  <c r="F43"/>
  <c r="F47"/>
  <c r="F51"/>
  <c r="F52"/>
  <c r="F55"/>
  <c r="B57"/>
  <c r="F57" s="1"/>
  <c r="B56"/>
  <c r="F56" s="1"/>
  <c r="B55"/>
  <c r="B54"/>
  <c r="F54" s="1"/>
  <c r="B53"/>
  <c r="F53" s="1"/>
  <c r="B52"/>
  <c r="B51"/>
  <c r="B50"/>
  <c r="F50" s="1"/>
  <c r="B49"/>
  <c r="F49" s="1"/>
  <c r="B48"/>
  <c r="F48" s="1"/>
  <c r="B47"/>
  <c r="B46"/>
  <c r="F46" s="1"/>
  <c r="B45"/>
  <c r="F45" s="1"/>
  <c r="B44"/>
  <c r="F44" s="1"/>
  <c r="B43"/>
  <c r="B42"/>
  <c r="F42" s="1"/>
  <c r="B41"/>
  <c r="F41" s="1"/>
  <c r="B40"/>
  <c r="F40" s="1"/>
  <c r="B39"/>
  <c r="B38"/>
  <c r="F38" s="1"/>
  <c r="B37"/>
  <c r="F37" s="1"/>
  <c r="B36"/>
  <c r="F36" s="1"/>
  <c r="B35"/>
  <c r="B34"/>
  <c r="F34" s="1"/>
  <c r="B33"/>
  <c r="F33" s="1"/>
  <c r="B32"/>
  <c r="F32" s="1"/>
  <c r="B31"/>
  <c r="B30"/>
  <c r="F30" s="1"/>
  <c r="B29"/>
  <c r="F29" s="1"/>
  <c r="B28"/>
  <c r="F28" s="1"/>
  <c r="B27"/>
  <c r="B26"/>
  <c r="F26" s="1"/>
  <c r="B25"/>
  <c r="F25" s="1"/>
  <c r="B24"/>
  <c r="F24" s="1"/>
  <c r="B23"/>
  <c r="B22"/>
  <c r="F22" s="1"/>
  <c r="B21"/>
  <c r="F21" s="1"/>
  <c r="B20"/>
  <c r="F20" s="1"/>
  <c r="B19"/>
  <c r="B18"/>
  <c r="F18" s="1"/>
  <c r="B17"/>
  <c r="F17" s="1"/>
  <c r="B16"/>
  <c r="F16" s="1"/>
  <c r="B15"/>
  <c r="B14"/>
  <c r="F14" s="1"/>
  <c r="B13"/>
  <c r="F13" s="1"/>
  <c r="B12"/>
  <c r="F12" s="1"/>
  <c r="B11"/>
  <c r="B10"/>
  <c r="F10" s="1"/>
  <c r="B9"/>
  <c r="F9" s="1"/>
  <c r="B8"/>
  <c r="F8" s="1"/>
  <c r="B7"/>
  <c r="F7" s="1"/>
  <c r="E58" l="1"/>
</calcChain>
</file>

<file path=xl/sharedStrings.xml><?xml version="1.0" encoding="utf-8"?>
<sst xmlns="http://schemas.openxmlformats.org/spreadsheetml/2006/main" count="166" uniqueCount="116">
  <si>
    <t>ITEM</t>
  </si>
  <si>
    <t>QUANT.</t>
  </si>
  <si>
    <t>UN.</t>
  </si>
  <si>
    <t>DESCRIÇÃO</t>
  </si>
  <si>
    <t>UNIT.</t>
  </si>
  <si>
    <t>TOTAL</t>
  </si>
  <si>
    <t>001</t>
  </si>
  <si>
    <t>004</t>
  </si>
  <si>
    <t>MÉDIA</t>
  </si>
  <si>
    <t>MATERIAL DE CONSTRUÇÃO</t>
  </si>
  <si>
    <t>002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</si>
  <si>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</si>
  <si>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</si>
  <si>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</si>
  <si>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</si>
  <si>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</si>
  <si>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</si>
  <si>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</si>
  <si>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</si>
  <si>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</si>
  <si>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</si>
  <si>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</si>
  <si>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</si>
  <si>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</si>
  <si>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</si>
  <si>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</si>
  <si>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</si>
  <si>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</si>
  <si>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</si>
  <si>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</si>
  <si>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</si>
  <si>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</si>
  <si>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</si>
  <si>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</si>
  <si>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</si>
  <si>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</si>
  <si>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</si>
  <si>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</si>
  <si>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</si>
  <si>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</si>
  <si>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</si>
  <si>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</si>
  <si>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</si>
  <si>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</si>
  <si>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</si>
  <si>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</si>
  <si>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</si>
  <si>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</si>
  <si>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</si>
  <si>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</si>
  <si>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</si>
  <si>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</si>
  <si>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</si>
  <si>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</si>
  <si>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</si>
  <si>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</si>
  <si>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</si>
  <si>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</si>
  <si>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003</t>
  </si>
  <si>
    <t>Uni</t>
  </si>
  <si>
    <t>metros</t>
  </si>
  <si>
    <t>Kg</t>
  </si>
  <si>
    <t>Assento Oval em Polipropileno Branco</t>
  </si>
  <si>
    <t>Argamassa colante é , produto industrial no estado seco, empregado no assentamento de placas cerâmicas para revestimento.(acondicionada em sacos de 20kg)</t>
  </si>
  <si>
    <t>Argamassa colante tipo ACII adequadas p/ assentamento de azulejos e pisos cerâmicas em areas externas (acondicionada em sacos de 20 kg)</t>
  </si>
  <si>
    <t>Argamassa colante tipo ACIII piso sobre piso/ aplicação em áreas onde existe azulejo e pisos cerâmicos em áreas internas e externas(acondiconada em sacos de 20kg)</t>
  </si>
  <si>
    <t>Argila é um material natural de textura terrosa ou argilácea, de granulação fina, com particulas de forma lamelar ou fibrosa. (acondicionada em sacos de 30kg)</t>
  </si>
  <si>
    <t>Bacia com caixa acoplada, cor predominante branca, acabamento esmaltado, composição cerâmica, medida da caixa acoplada: 24cm x 25cm (LxA), Medida da bacia: 67cm x 38cm (LxA)</t>
  </si>
  <si>
    <t>Bacia oval, cor predominante branca, acabamento esmaltado, composição cerâmica, medida da bacia: 67cm x 38cm (LxA)</t>
  </si>
  <si>
    <t>Caixa d'Água de Polietileno Multiuso 5000L</t>
  </si>
  <si>
    <t>Caixa d'Água de Polietileno Multiuso 1000L</t>
  </si>
  <si>
    <t>Caixa d'Água de Polietileno Multiuso 500L</t>
  </si>
  <si>
    <t>Caixa de Descarga Branca 9 L completa</t>
  </si>
  <si>
    <t>Chapa de ferro preta (aço 1020), espesura 1/4" (6,35mm), laminada a quente, dimensões 2,0x 1,0m, peso aproximado 48,8 kg/m²</t>
  </si>
  <si>
    <t>Coluna p/ lavatório, 61 cm, produto cerâmico esmaltado, sustentação ao lavatório para coluna, material resistente que não absorve umidade.</t>
  </si>
  <si>
    <t>Cuba Simples inox Cs40, 40x34x17cm, Furo 4 1/2", Chapa espessura: 0,7mm, Dimensão: 400X340X170mm, Abertura da válvula: 4 1/2", Aba lisa.</t>
  </si>
  <si>
    <t>Fita veda rosca de materia plástica mecri - fibrosa, moldável medindo 50m x 3/4</t>
  </si>
  <si>
    <t>Forro de PVC 20cm x 6m, Tipo de encaixe: Macho / Fêmea, Resistência total a umidade, ambientes internos, sacadas e abas de construções residenciais, comerciais, insdustriais.</t>
  </si>
  <si>
    <t>Massa Pronta multiuso adequada para assentamento de alvenaria de vedação estrutural até 5MPA (acondicionada em saco de 50kg)</t>
  </si>
  <si>
    <t>Parafuso para telha 8mm X 110mm Com vedação, acabamento: zincado, material: Ferro</t>
  </si>
  <si>
    <t>Pia para lavatório, cor branca, material louça e formato oval</t>
  </si>
  <si>
    <t>Piso 45x45 Pei5 Acabamento Superficie: Esmaltado, Tipo: Granilha, Aplicação: Residencial e comercial, certificação INMETRO/ABNT E CCBB (Centro Cerâmico Brasileiro), Material: Argila, Sílicas, Carbonatos e Talco PEI / Resistencia: Tráfego Intenso em quintais, garagens, comércios, etc.</t>
  </si>
  <si>
    <t>Pneu para carrinho de mão 3,25x8 polegadas</t>
  </si>
  <si>
    <t>Ponteiro redondo de aço SAE 1045/1050 (12 polegadas)</t>
  </si>
  <si>
    <t>Prego de aço com cabeça 15x15</t>
  </si>
  <si>
    <t>Prego de aço com cabeça 17x21</t>
  </si>
  <si>
    <t>Prego de aço com cabeça 17x27</t>
  </si>
  <si>
    <t>Prego de aço com cabeça 18x24</t>
  </si>
  <si>
    <t>Prumo formado por uma peça metálica presa a extremidade de um fio metálico ou não e que serve para direção vertical. (750gr)</t>
  </si>
  <si>
    <t>Reboquit massa fina composta de cal e agregados. (acondicionado em sacos de 20 kg)</t>
  </si>
  <si>
    <t>Revestimento 30x45, acabamento superfície: HD, certificação: INMETRO?ABNT e CCB (Centro Cerâmico Brasileiro), Material: Argila, Silicas, Carbonatos e Talco Ambiente: Interno</t>
  </si>
  <si>
    <t>Roda forro de PVC 6 metros, material: PVC; dispensa pintura, resistente a umidade; não propaga fogo e gotas incandescentes; Imune a cupins, fungos e corrosão</t>
  </si>
  <si>
    <t>Tábua de pinus brutaa (3m x 10cm x 2cm )</t>
  </si>
  <si>
    <t>Tábua de pinus brutaa (3m x 15cm x 2,3cm)</t>
  </si>
  <si>
    <t>Tábua de pinus brutaa (3m x 30cm x 2,3cm)</t>
  </si>
  <si>
    <t>Telha cumeeira de cerâmica, modelo Colonial, largura: 28cm, comprimento: 41,8cm, cor; Resinada Vermelho</t>
  </si>
  <si>
    <t>Telha cumeeira de amianto, largura; 1,1m, comprimento: 0,64m, espessura; 6mm</t>
  </si>
  <si>
    <t>Telha de amianto, resistente, dimensão 2,44 x 1,10 x 0,04mm de montagem e fixação de estrutura de apoio simplificado.</t>
  </si>
  <si>
    <t>Telha de amianto, resistente, dimensão 2,44 x 0,50 x 0,04 MM de montagem e fixação de estrutura de apoio simplificado.</t>
  </si>
  <si>
    <t>Telha de amianto, resistente, dimensão 3,66 x 1,10 x 0,06 MM de montagem e fixação de estrutura de apoio simplificado.</t>
  </si>
  <si>
    <t>Telha de cerâmica, modelo: portuguesa, material: cerâmica, comprimento 40,5 cm, largura 22cm, espessura 6cm</t>
  </si>
  <si>
    <t>Tijolo fabricado de argila de cor avermelhada devido ao cozimento, furado medindo (19x19x09)</t>
  </si>
  <si>
    <t>Tijolo fabricado de argila de cor avermelhada devido ao cozimento, furado medindo (29x19x09)</t>
  </si>
  <si>
    <t>Tubo de metalon 20x20, espessura: 14, NBR 6591, galvanizado, aplicação em máquinas e equipamentos, construção civil, serralheria em geral.</t>
  </si>
  <si>
    <t>Tubos de ferro industrial 2"x2,25mm, espessura da parede: 14, liso, para uso em estruturas e serralherias em geral, de acordo com ABNT NBR 7562:1985, ABNT NBR 7587:1985, ABNT NBR 7661:1985, ABNT NBR 7662:1985</t>
  </si>
  <si>
    <t>Tubos de ferro industrial 3", liso, para uso em estruturas e serralherias em geral, de acordo com ABNT NBR 7562:1985, ABNT NBR 7587:1985, ABNT NBR 7661:1985, ABNT NBR 7662:1985</t>
  </si>
  <si>
    <t>Tubo de metalon 20x30, espessura: 14, NBR 6591, galvanizado, aplicação em máquinas e equipamentos, construção civil, serralheria em geral.</t>
  </si>
  <si>
    <t>Vergalhão C.A, produzido rigorosamente de acordo com as especificações da norma NBR 7480, é fornecido na categoria CA- 50 com superfície nervurada (1/4x12m)</t>
  </si>
  <si>
    <t>Vergalhão C.A, produzido rigorosamente de acordo com as especificações da norma NBR 7480, é fornecido na categoria CA- 50 com superfície nervurada (3/8x12m)</t>
  </si>
  <si>
    <t>Vergalhão C.A, produzido rigorosamente de acordo com as especificações da norma NBR 7480, é fornecido na categoria CA- 50 com superfície nervurada (5.0x12m)</t>
  </si>
  <si>
    <t>Vergalhão C.A, produzido rigorosamente de acordo com as especificações da norma NBR 7480, é fornecido na categoria CA- 50 com superfície nervurada (5/16x12m)</t>
  </si>
  <si>
    <t>Vergalhão liso - ferro C 50 BR 3/8 x 6.000mm</t>
  </si>
  <si>
    <t>Vergalhão C.A, produzido rigorosamente de acordo com as especificações da norma NBR 7480, é fornecido na categoria CA- 60 com superfície nervurada (4.2x12m)</t>
  </si>
  <si>
    <t>PREFEITURA MUNICIPAL DE SANTO ANTÔNIO DE PÁDUA</t>
  </si>
  <si>
    <t>Município de Santo Antônio de Pádua</t>
  </si>
  <si>
    <t>APÊNDICE I AO TERMO DE REFERENCIA</t>
  </si>
</sst>
</file>

<file path=xl/styles.xml><?xml version="1.0" encoding="utf-8"?>
<styleSheet xmlns="http://schemas.openxmlformats.org/spreadsheetml/2006/main">
  <numFmts count="4">
    <numFmt numFmtId="164" formatCode="_ &quot;R$&quot;\ * #,##0.00_ ;_ &quot;R$&quot;\ * \-#,##0.00_ ;_ &quot;R$&quot;\ * &quot;-&quot;??_ ;_ @_ "/>
    <numFmt numFmtId="165" formatCode="0;[Red]0"/>
    <numFmt numFmtId="166" formatCode="#,##0.00;[Red]#,##0.00"/>
    <numFmt numFmtId="167" formatCode="&quot;R$&quot;\ #,##0.00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color rgb="FF222222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2" fillId="0" borderId="0" applyFont="0" applyFill="0" applyBorder="0" applyAlignment="0" applyProtection="0"/>
  </cellStyleXfs>
  <cellXfs count="25">
    <xf numFmtId="0" fontId="0" fillId="0" borderId="0" xfId="0"/>
    <xf numFmtId="0" fontId="3" fillId="2" borderId="0" xfId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 vertical="center" wrapText="1"/>
    </xf>
    <xf numFmtId="49" fontId="3" fillId="2" borderId="0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 shrinkToFit="1"/>
    </xf>
    <xf numFmtId="166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166" fontId="3" fillId="2" borderId="1" xfId="1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 shrinkToFit="1"/>
    </xf>
    <xf numFmtId="0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167" fontId="9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67" fontId="9" fillId="2" borderId="1" xfId="0" applyNumberFormat="1" applyFont="1" applyFill="1" applyBorder="1" applyAlignment="1">
      <alignment horizontal="center" vertical="center"/>
    </xf>
  </cellXfs>
  <cellStyles count="3">
    <cellStyle name="Moeda 2" xfId="2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57150</xdr:rowOff>
    </xdr:from>
    <xdr:to>
      <xdr:col>1</xdr:col>
      <xdr:colOff>615061</xdr:colOff>
      <xdr:row>0</xdr:row>
      <xdr:rowOff>60192</xdr:rowOff>
    </xdr:to>
    <xdr:pic>
      <xdr:nvPicPr>
        <xdr:cNvPr id="2" name="Imagem 1" descr="brasãopadua-215x30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900" y="57150"/>
          <a:ext cx="464185" cy="46672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615061</xdr:colOff>
      <xdr:row>0</xdr:row>
      <xdr:rowOff>59811</xdr:rowOff>
    </xdr:to>
    <xdr:pic>
      <xdr:nvPicPr>
        <xdr:cNvPr id="3" name="Imagem 2" descr="brasãopadua-215x300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3900" y="57150"/>
          <a:ext cx="464185" cy="47625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615061</xdr:colOff>
      <xdr:row>0</xdr:row>
      <xdr:rowOff>59430</xdr:rowOff>
    </xdr:to>
    <xdr:pic>
      <xdr:nvPicPr>
        <xdr:cNvPr id="4" name="Imagem 3" descr="brasãopadua-215x300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23900" y="57150"/>
          <a:ext cx="464185" cy="485775"/>
        </a:xfrm>
        <a:prstGeom prst="rect">
          <a:avLst/>
        </a:prstGeom>
      </xdr:spPr>
    </xdr:pic>
    <xdr:clientData/>
  </xdr:twoCellAnchor>
  <xdr:oneCellAnchor>
    <xdr:from>
      <xdr:col>2</xdr:col>
      <xdr:colOff>228600</xdr:colOff>
      <xdr:row>10</xdr:row>
      <xdr:rowOff>0</xdr:rowOff>
    </xdr:from>
    <xdr:ext cx="184731" cy="264560"/>
    <xdr:sp macro="" textlink="">
      <xdr:nvSpPr>
        <xdr:cNvPr id="5" name="CaixaDeTexto 4"/>
        <xdr:cNvSpPr txBox="1"/>
      </xdr:nvSpPr>
      <xdr:spPr>
        <a:xfrm>
          <a:off x="1304925" y="4124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11</xdr:row>
      <xdr:rowOff>0</xdr:rowOff>
    </xdr:from>
    <xdr:ext cx="184731" cy="264560"/>
    <xdr:sp macro="" textlink="">
      <xdr:nvSpPr>
        <xdr:cNvPr id="6" name="CaixaDeTexto 5"/>
        <xdr:cNvSpPr txBox="1"/>
      </xdr:nvSpPr>
      <xdr:spPr>
        <a:xfrm>
          <a:off x="1304925" y="475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17</xdr:row>
      <xdr:rowOff>0</xdr:rowOff>
    </xdr:from>
    <xdr:ext cx="184731" cy="264560"/>
    <xdr:sp macro="" textlink="">
      <xdr:nvSpPr>
        <xdr:cNvPr id="7" name="CaixaDeTexto 6"/>
        <xdr:cNvSpPr txBox="1"/>
      </xdr:nvSpPr>
      <xdr:spPr>
        <a:xfrm>
          <a:off x="130492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18</xdr:row>
      <xdr:rowOff>0</xdr:rowOff>
    </xdr:from>
    <xdr:ext cx="184731" cy="264560"/>
    <xdr:sp macro="" textlink="">
      <xdr:nvSpPr>
        <xdr:cNvPr id="8" name="CaixaDeTexto 7"/>
        <xdr:cNvSpPr txBox="1"/>
      </xdr:nvSpPr>
      <xdr:spPr>
        <a:xfrm>
          <a:off x="1304925" y="713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19</xdr:row>
      <xdr:rowOff>0</xdr:rowOff>
    </xdr:from>
    <xdr:ext cx="184731" cy="264560"/>
    <xdr:sp macro="" textlink="">
      <xdr:nvSpPr>
        <xdr:cNvPr id="9" name="CaixaDeTexto 8"/>
        <xdr:cNvSpPr txBox="1"/>
      </xdr:nvSpPr>
      <xdr:spPr>
        <a:xfrm>
          <a:off x="1304925" y="755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 editAs="oneCell">
    <xdr:from>
      <xdr:col>1</xdr:col>
      <xdr:colOff>161925</xdr:colOff>
      <xdr:row>0</xdr:row>
      <xdr:rowOff>449226</xdr:rowOff>
    </xdr:from>
    <xdr:to>
      <xdr:col>1</xdr:col>
      <xdr:colOff>740709</xdr:colOff>
      <xdr:row>3</xdr:row>
      <xdr:rowOff>55469</xdr:rowOff>
    </xdr:to>
    <xdr:pic>
      <xdr:nvPicPr>
        <xdr:cNvPr id="10" name="Imagem 9" descr="brasãopadua-215x300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19125" y="449226"/>
          <a:ext cx="581025" cy="608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0"/>
  <sheetViews>
    <sheetView tabSelected="1" view="pageBreakPreview" zoomScaleSheetLayoutView="100" workbookViewId="0">
      <selection activeCell="I9" sqref="I9"/>
    </sheetView>
  </sheetViews>
  <sheetFormatPr defaultRowHeight="15.75"/>
  <cols>
    <col min="1" max="1" width="9.42578125" style="2" customWidth="1"/>
    <col min="2" max="2" width="13.140625" style="2" bestFit="1" customWidth="1"/>
    <col min="3" max="3" width="8.140625" style="2" bestFit="1" customWidth="1"/>
    <col min="4" max="4" width="74.5703125" style="2" bestFit="1" customWidth="1"/>
    <col min="5" max="5" width="16.7109375" style="2" bestFit="1" customWidth="1"/>
    <col min="6" max="6" width="18.28515625" style="2" bestFit="1" customWidth="1"/>
    <col min="7" max="16384" width="9.140625" style="2"/>
  </cols>
  <sheetData>
    <row r="1" spans="1:6" ht="42" customHeight="1">
      <c r="A1" s="1" t="s">
        <v>113</v>
      </c>
      <c r="B1" s="1"/>
      <c r="C1" s="1"/>
      <c r="D1" s="1"/>
      <c r="E1" s="1"/>
      <c r="F1" s="1"/>
    </row>
    <row r="2" spans="1:6">
      <c r="A2" s="1" t="s">
        <v>114</v>
      </c>
      <c r="B2" s="1"/>
      <c r="C2" s="1"/>
      <c r="D2" s="1"/>
      <c r="E2" s="1"/>
      <c r="F2" s="1"/>
    </row>
    <row r="3" spans="1:6" ht="20.25" customHeight="1">
      <c r="A3" s="3" t="s">
        <v>9</v>
      </c>
      <c r="B3" s="3"/>
      <c r="C3" s="3"/>
      <c r="D3" s="3"/>
      <c r="E3" s="3"/>
      <c r="F3" s="3"/>
    </row>
    <row r="4" spans="1:6" ht="30" customHeight="1">
      <c r="A4" s="4" t="s">
        <v>115</v>
      </c>
      <c r="B4" s="4"/>
      <c r="C4" s="4"/>
      <c r="D4" s="4"/>
      <c r="E4" s="4"/>
      <c r="F4" s="4"/>
    </row>
    <row r="5" spans="1:6" ht="39.75" customHeight="1">
      <c r="A5" s="5" t="s">
        <v>0</v>
      </c>
      <c r="B5" s="6" t="s">
        <v>1</v>
      </c>
      <c r="C5" s="6" t="s">
        <v>2</v>
      </c>
      <c r="D5" s="7" t="s">
        <v>3</v>
      </c>
      <c r="E5" s="8" t="s">
        <v>8</v>
      </c>
      <c r="F5" s="8"/>
    </row>
    <row r="6" spans="1:6">
      <c r="A6" s="5"/>
      <c r="B6" s="6"/>
      <c r="C6" s="6"/>
      <c r="D6" s="9" t="s">
        <v>9</v>
      </c>
      <c r="E6" s="10" t="s">
        <v>4</v>
      </c>
      <c r="F6" s="10" t="s">
        <v>5</v>
      </c>
    </row>
    <row r="7" spans="1:6" ht="24.75" customHeight="1">
      <c r="A7" s="11" t="s">
        <v>6</v>
      </c>
      <c r="B7" s="12">
        <f>5+12+2+2+10+20+20+5+5+60</f>
        <v>141</v>
      </c>
      <c r="C7" s="13" t="s">
        <v>59</v>
      </c>
      <c r="D7" s="14" t="s">
        <v>62</v>
      </c>
      <c r="E7" s="24">
        <v>24.4</v>
      </c>
      <c r="F7" s="24">
        <f>B7*E7</f>
        <v>3440.3999999999996</v>
      </c>
    </row>
    <row r="8" spans="1:6" ht="47.25">
      <c r="A8" s="11" t="s">
        <v>10</v>
      </c>
      <c r="B8" s="12">
        <f>10+12+10+2+40+50+450+40+150+400</f>
        <v>1164</v>
      </c>
      <c r="C8" s="13" t="s">
        <v>59</v>
      </c>
      <c r="D8" s="13" t="s">
        <v>63</v>
      </c>
      <c r="E8" s="24">
        <v>14.67</v>
      </c>
      <c r="F8" s="24">
        <f t="shared" ref="F8:F57" si="0">B8*E8</f>
        <v>17075.88</v>
      </c>
    </row>
    <row r="9" spans="1:6" ht="31.5">
      <c r="A9" s="15" t="s">
        <v>58</v>
      </c>
      <c r="B9" s="12">
        <f>10+12+10+2+40+50+150+40+100+200</f>
        <v>614</v>
      </c>
      <c r="C9" s="13" t="s">
        <v>59</v>
      </c>
      <c r="D9" s="16" t="s">
        <v>64</v>
      </c>
      <c r="E9" s="24">
        <v>26.33</v>
      </c>
      <c r="F9" s="24">
        <f t="shared" si="0"/>
        <v>16166.619999999999</v>
      </c>
    </row>
    <row r="10" spans="1:6" ht="47.25">
      <c r="A10" s="11" t="s">
        <v>7</v>
      </c>
      <c r="B10" s="12">
        <f>10+12+10+2+50+50+200+40+100+300</f>
        <v>774</v>
      </c>
      <c r="C10" s="13" t="s">
        <v>59</v>
      </c>
      <c r="D10" s="16" t="s">
        <v>65</v>
      </c>
      <c r="E10" s="24">
        <v>27.6</v>
      </c>
      <c r="F10" s="24">
        <f t="shared" si="0"/>
        <v>21362.400000000001</v>
      </c>
    </row>
    <row r="11" spans="1:6" ht="31.5">
      <c r="A11" s="11" t="s">
        <v>11</v>
      </c>
      <c r="B11" s="12">
        <f>10+40+10+2+50+50+400+40+200+300</f>
        <v>1102</v>
      </c>
      <c r="C11" s="13" t="s">
        <v>59</v>
      </c>
      <c r="D11" s="16" t="s">
        <v>66</v>
      </c>
      <c r="E11" s="24">
        <v>25.1</v>
      </c>
      <c r="F11" s="24">
        <f t="shared" si="0"/>
        <v>27660.2</v>
      </c>
    </row>
    <row r="12" spans="1:6" ht="47.25">
      <c r="A12" s="11" t="s">
        <v>12</v>
      </c>
      <c r="B12" s="12">
        <f>20+5+1+10+20+10+5+30</f>
        <v>101</v>
      </c>
      <c r="C12" s="13" t="s">
        <v>59</v>
      </c>
      <c r="D12" s="16" t="s">
        <v>67</v>
      </c>
      <c r="E12" s="24">
        <v>334</v>
      </c>
      <c r="F12" s="24">
        <f t="shared" si="0"/>
        <v>33734</v>
      </c>
    </row>
    <row r="13" spans="1:6" ht="31.5">
      <c r="A13" s="11" t="s">
        <v>13</v>
      </c>
      <c r="B13" s="17">
        <f>20+2+1+10+20+10+5+60</f>
        <v>128</v>
      </c>
      <c r="C13" s="13" t="s">
        <v>59</v>
      </c>
      <c r="D13" s="16" t="s">
        <v>68</v>
      </c>
      <c r="E13" s="24">
        <v>101.6</v>
      </c>
      <c r="F13" s="24">
        <f t="shared" si="0"/>
        <v>13004.8</v>
      </c>
    </row>
    <row r="14" spans="1:6">
      <c r="A14" s="11" t="s">
        <v>14</v>
      </c>
      <c r="B14" s="17">
        <f>5+2+1+5+5+5+2+3+10</f>
        <v>38</v>
      </c>
      <c r="C14" s="13" t="s">
        <v>59</v>
      </c>
      <c r="D14" s="13" t="s">
        <v>69</v>
      </c>
      <c r="E14" s="24">
        <v>2623.33</v>
      </c>
      <c r="F14" s="24">
        <f t="shared" si="0"/>
        <v>99686.54</v>
      </c>
    </row>
    <row r="15" spans="1:6">
      <c r="A15" s="11" t="s">
        <v>15</v>
      </c>
      <c r="B15" s="17">
        <f>5+2+2+5+10+5+2+3+10</f>
        <v>44</v>
      </c>
      <c r="C15" s="13" t="s">
        <v>59</v>
      </c>
      <c r="D15" s="13" t="s">
        <v>70</v>
      </c>
      <c r="E15" s="24">
        <v>341.67</v>
      </c>
      <c r="F15" s="24">
        <f t="shared" si="0"/>
        <v>15033.480000000001</v>
      </c>
    </row>
    <row r="16" spans="1:6">
      <c r="A16" s="11" t="s">
        <v>16</v>
      </c>
      <c r="B16" s="17">
        <f>5+2+10+10+5+2+10+10</f>
        <v>54</v>
      </c>
      <c r="C16" s="13" t="s">
        <v>59</v>
      </c>
      <c r="D16" s="13" t="s">
        <v>71</v>
      </c>
      <c r="E16" s="24">
        <v>217.67</v>
      </c>
      <c r="F16" s="24">
        <f t="shared" si="0"/>
        <v>11754.179999999998</v>
      </c>
    </row>
    <row r="17" spans="1:6">
      <c r="A17" s="11" t="s">
        <v>17</v>
      </c>
      <c r="B17" s="17">
        <f>2+12+2+1+20+20+30+10+3+50</f>
        <v>150</v>
      </c>
      <c r="C17" s="13" t="s">
        <v>59</v>
      </c>
      <c r="D17" s="13" t="s">
        <v>72</v>
      </c>
      <c r="E17" s="24">
        <v>47.67</v>
      </c>
      <c r="F17" s="24">
        <f t="shared" si="0"/>
        <v>7150.5</v>
      </c>
    </row>
    <row r="18" spans="1:6" ht="31.5">
      <c r="A18" s="11" t="s">
        <v>18</v>
      </c>
      <c r="B18" s="17">
        <f>10+10+5+50+25+10+45</f>
        <v>155</v>
      </c>
      <c r="C18" s="13" t="s">
        <v>59</v>
      </c>
      <c r="D18" s="13" t="s">
        <v>73</v>
      </c>
      <c r="E18" s="24">
        <v>191</v>
      </c>
      <c r="F18" s="24">
        <f t="shared" si="0"/>
        <v>29605</v>
      </c>
    </row>
    <row r="19" spans="1:6" ht="31.5">
      <c r="A19" s="11" t="s">
        <v>19</v>
      </c>
      <c r="B19" s="17">
        <f>12+2+1+10+10+10+5+3+25</f>
        <v>78</v>
      </c>
      <c r="C19" s="13" t="s">
        <v>59</v>
      </c>
      <c r="D19" s="13" t="s">
        <v>74</v>
      </c>
      <c r="E19" s="24">
        <v>66.099999999999994</v>
      </c>
      <c r="F19" s="24">
        <f t="shared" si="0"/>
        <v>5155.7999999999993</v>
      </c>
    </row>
    <row r="20" spans="1:6" ht="31.5">
      <c r="A20" s="11" t="s">
        <v>20</v>
      </c>
      <c r="B20" s="17">
        <f>12+2+1+10+10+3+3+20</f>
        <v>61</v>
      </c>
      <c r="C20" s="13" t="s">
        <v>59</v>
      </c>
      <c r="D20" s="13" t="s">
        <v>75</v>
      </c>
      <c r="E20" s="24">
        <v>169</v>
      </c>
      <c r="F20" s="24">
        <f t="shared" si="0"/>
        <v>10309</v>
      </c>
    </row>
    <row r="21" spans="1:6">
      <c r="A21" s="11" t="s">
        <v>21</v>
      </c>
      <c r="B21" s="17">
        <f>10+20+5+2+20+20+100+40+30+20</f>
        <v>267</v>
      </c>
      <c r="C21" s="13" t="s">
        <v>59</v>
      </c>
      <c r="D21" s="18" t="s">
        <v>76</v>
      </c>
      <c r="E21" s="24">
        <v>9.07</v>
      </c>
      <c r="F21" s="24">
        <f t="shared" si="0"/>
        <v>2421.69</v>
      </c>
    </row>
    <row r="22" spans="1:6" ht="47.25">
      <c r="A22" s="11" t="s">
        <v>22</v>
      </c>
      <c r="B22" s="17">
        <f>20+200+15+10+50+50+200+30+30+80</f>
        <v>685</v>
      </c>
      <c r="C22" s="13" t="s">
        <v>60</v>
      </c>
      <c r="D22" s="18" t="s">
        <v>77</v>
      </c>
      <c r="E22" s="24">
        <v>20.87</v>
      </c>
      <c r="F22" s="24">
        <f t="shared" si="0"/>
        <v>14295.95</v>
      </c>
    </row>
    <row r="23" spans="1:6" ht="31.5">
      <c r="A23" s="11" t="s">
        <v>23</v>
      </c>
      <c r="B23" s="17">
        <f>5+12+5+50+50+20+100+40+100+150</f>
        <v>532</v>
      </c>
      <c r="C23" s="13" t="s">
        <v>59</v>
      </c>
      <c r="D23" s="16" t="s">
        <v>78</v>
      </c>
      <c r="E23" s="24">
        <v>22.52</v>
      </c>
      <c r="F23" s="24">
        <f t="shared" si="0"/>
        <v>11980.64</v>
      </c>
    </row>
    <row r="24" spans="1:6" ht="31.5">
      <c r="A24" s="11" t="s">
        <v>24</v>
      </c>
      <c r="B24" s="17">
        <f>20+30+10+50+30+50+20+20+20</f>
        <v>250</v>
      </c>
      <c r="C24" s="13" t="s">
        <v>59</v>
      </c>
      <c r="D24" s="16" t="s">
        <v>79</v>
      </c>
      <c r="E24" s="24">
        <v>1.42</v>
      </c>
      <c r="F24" s="24">
        <f t="shared" si="0"/>
        <v>355</v>
      </c>
    </row>
    <row r="25" spans="1:6">
      <c r="A25" s="11" t="s">
        <v>25</v>
      </c>
      <c r="B25" s="17">
        <f>12+2+1+10+10+10+3+3+30</f>
        <v>81</v>
      </c>
      <c r="C25" s="13" t="s">
        <v>59</v>
      </c>
      <c r="D25" s="16" t="s">
        <v>80</v>
      </c>
      <c r="E25" s="24">
        <v>72.03</v>
      </c>
      <c r="F25" s="24">
        <f t="shared" si="0"/>
        <v>5834.43</v>
      </c>
    </row>
    <row r="26" spans="1:6" ht="63">
      <c r="A26" s="19" t="s">
        <v>26</v>
      </c>
      <c r="B26" s="17">
        <f>100+20+20+50+50+500+50+100</f>
        <v>890</v>
      </c>
      <c r="C26" s="20" t="s">
        <v>60</v>
      </c>
      <c r="D26" s="21" t="s">
        <v>81</v>
      </c>
      <c r="E26" s="24">
        <v>25.77</v>
      </c>
      <c r="F26" s="24">
        <f t="shared" si="0"/>
        <v>22935.3</v>
      </c>
    </row>
    <row r="27" spans="1:6">
      <c r="A27" s="11" t="s">
        <v>27</v>
      </c>
      <c r="B27" s="17">
        <f>5+5+5+5+5+5</f>
        <v>30</v>
      </c>
      <c r="C27" s="13" t="s">
        <v>59</v>
      </c>
      <c r="D27" s="16" t="s">
        <v>82</v>
      </c>
      <c r="E27" s="24">
        <v>38.17</v>
      </c>
      <c r="F27" s="24">
        <f t="shared" si="0"/>
        <v>1145.1000000000001</v>
      </c>
    </row>
    <row r="28" spans="1:6">
      <c r="A28" s="11" t="s">
        <v>28</v>
      </c>
      <c r="B28" s="17">
        <f>2+5+2+5+3+5</f>
        <v>22</v>
      </c>
      <c r="C28" s="13" t="s">
        <v>59</v>
      </c>
      <c r="D28" s="16" t="s">
        <v>83</v>
      </c>
      <c r="E28" s="24">
        <v>18.600000000000001</v>
      </c>
      <c r="F28" s="24">
        <f t="shared" si="0"/>
        <v>409.20000000000005</v>
      </c>
    </row>
    <row r="29" spans="1:6">
      <c r="A29" s="11" t="s">
        <v>29</v>
      </c>
      <c r="B29" s="17">
        <f>5+10+10+5+5+10+5+10+10+10</f>
        <v>80</v>
      </c>
      <c r="C29" s="13" t="s">
        <v>61</v>
      </c>
      <c r="D29" s="13" t="s">
        <v>84</v>
      </c>
      <c r="E29" s="24">
        <v>17.52</v>
      </c>
      <c r="F29" s="24">
        <f t="shared" si="0"/>
        <v>1401.6</v>
      </c>
    </row>
    <row r="30" spans="1:6">
      <c r="A30" s="11" t="s">
        <v>30</v>
      </c>
      <c r="B30" s="17">
        <f>5+20+10+5+10+10+50+20+20+5</f>
        <v>155</v>
      </c>
      <c r="C30" s="13" t="s">
        <v>61</v>
      </c>
      <c r="D30" s="13" t="s">
        <v>85</v>
      </c>
      <c r="E30" s="24">
        <v>14.02</v>
      </c>
      <c r="F30" s="24">
        <f t="shared" si="0"/>
        <v>2173.1</v>
      </c>
    </row>
    <row r="31" spans="1:6">
      <c r="A31" s="11" t="s">
        <v>31</v>
      </c>
      <c r="B31" s="17">
        <f>5+10+10+5+5+10+50+5+10+20</f>
        <v>130</v>
      </c>
      <c r="C31" s="13" t="s">
        <v>61</v>
      </c>
      <c r="D31" s="13" t="s">
        <v>86</v>
      </c>
      <c r="E31" s="24">
        <v>15.48</v>
      </c>
      <c r="F31" s="24">
        <f t="shared" si="0"/>
        <v>2012.4</v>
      </c>
    </row>
    <row r="32" spans="1:6">
      <c r="A32" s="11" t="s">
        <v>32</v>
      </c>
      <c r="B32" s="17">
        <f>5+10+5+5+5+5+20+5+5+5</f>
        <v>70</v>
      </c>
      <c r="C32" s="13" t="s">
        <v>61</v>
      </c>
      <c r="D32" s="13" t="s">
        <v>87</v>
      </c>
      <c r="E32" s="24">
        <v>16</v>
      </c>
      <c r="F32" s="24">
        <f t="shared" si="0"/>
        <v>1120</v>
      </c>
    </row>
    <row r="33" spans="1:6" ht="31.5">
      <c r="A33" s="11" t="s">
        <v>33</v>
      </c>
      <c r="B33" s="17">
        <f>2+2+2+2+10+3+2</f>
        <v>23</v>
      </c>
      <c r="C33" s="13" t="s">
        <v>59</v>
      </c>
      <c r="D33" s="16" t="s">
        <v>88</v>
      </c>
      <c r="E33" s="24">
        <v>31.4</v>
      </c>
      <c r="F33" s="24">
        <f t="shared" si="0"/>
        <v>722.19999999999993</v>
      </c>
    </row>
    <row r="34" spans="1:6" ht="31.5">
      <c r="A34" s="11" t="s">
        <v>34</v>
      </c>
      <c r="B34" s="17">
        <f>5+12+5+20+50+400+20+20+120</f>
        <v>652</v>
      </c>
      <c r="C34" s="13" t="s">
        <v>59</v>
      </c>
      <c r="D34" s="16" t="s">
        <v>89</v>
      </c>
      <c r="E34" s="24">
        <v>24.5</v>
      </c>
      <c r="F34" s="24">
        <f t="shared" si="0"/>
        <v>15974</v>
      </c>
    </row>
    <row r="35" spans="1:6" ht="47.25">
      <c r="A35" s="11" t="s">
        <v>35</v>
      </c>
      <c r="B35" s="17">
        <f>12+10+20+20+50+20+100+100</f>
        <v>332</v>
      </c>
      <c r="C35" s="13" t="s">
        <v>60</v>
      </c>
      <c r="D35" s="16" t="s">
        <v>90</v>
      </c>
      <c r="E35" s="24">
        <v>24.13</v>
      </c>
      <c r="F35" s="24">
        <f t="shared" si="0"/>
        <v>8011.16</v>
      </c>
    </row>
    <row r="36" spans="1:6" ht="47.25">
      <c r="A36" s="11" t="s">
        <v>36</v>
      </c>
      <c r="B36" s="17">
        <f>100+5+50+20+100+30+20+50</f>
        <v>375</v>
      </c>
      <c r="C36" s="13" t="s">
        <v>60</v>
      </c>
      <c r="D36" s="13" t="s">
        <v>91</v>
      </c>
      <c r="E36" s="24">
        <v>25.03</v>
      </c>
      <c r="F36" s="24">
        <f t="shared" si="0"/>
        <v>9386.25</v>
      </c>
    </row>
    <row r="37" spans="1:6">
      <c r="A37" s="11" t="s">
        <v>37</v>
      </c>
      <c r="B37" s="17">
        <f>20+20+20+10+30+100+30+20+40+100</f>
        <v>390</v>
      </c>
      <c r="C37" s="20" t="s">
        <v>59</v>
      </c>
      <c r="D37" s="20" t="s">
        <v>92</v>
      </c>
      <c r="E37" s="24">
        <v>8</v>
      </c>
      <c r="F37" s="24">
        <f t="shared" si="0"/>
        <v>3120</v>
      </c>
    </row>
    <row r="38" spans="1:6">
      <c r="A38" s="11" t="s">
        <v>38</v>
      </c>
      <c r="B38" s="17">
        <f>30+20+20+20+10+60+100+20+40+30</f>
        <v>350</v>
      </c>
      <c r="C38" s="20" t="s">
        <v>59</v>
      </c>
      <c r="D38" s="20" t="s">
        <v>93</v>
      </c>
      <c r="E38" s="24">
        <v>12.3</v>
      </c>
      <c r="F38" s="24">
        <f t="shared" si="0"/>
        <v>4305</v>
      </c>
    </row>
    <row r="39" spans="1:6">
      <c r="A39" s="11" t="s">
        <v>39</v>
      </c>
      <c r="B39" s="17">
        <f>30+20+20+20+10+100+30+20+30</f>
        <v>280</v>
      </c>
      <c r="C39" s="20" t="s">
        <v>59</v>
      </c>
      <c r="D39" s="20" t="s">
        <v>94</v>
      </c>
      <c r="E39" s="24">
        <v>25.3</v>
      </c>
      <c r="F39" s="24">
        <f t="shared" si="0"/>
        <v>7084</v>
      </c>
    </row>
    <row r="40" spans="1:6" ht="31.5">
      <c r="A40" s="11" t="s">
        <v>40</v>
      </c>
      <c r="B40" s="17">
        <f>50+100+100+30+50+500+50+50+500</f>
        <v>1430</v>
      </c>
      <c r="C40" s="13" t="s">
        <v>59</v>
      </c>
      <c r="D40" s="18" t="s">
        <v>95</v>
      </c>
      <c r="E40" s="24">
        <v>4.57</v>
      </c>
      <c r="F40" s="24">
        <f t="shared" si="0"/>
        <v>6535.1</v>
      </c>
    </row>
    <row r="41" spans="1:6">
      <c r="A41" s="11" t="s">
        <v>41</v>
      </c>
      <c r="B41" s="17">
        <f>50+50+100+40+500+80+50+200</f>
        <v>1070</v>
      </c>
      <c r="C41" s="13" t="s">
        <v>59</v>
      </c>
      <c r="D41" s="20" t="s">
        <v>96</v>
      </c>
      <c r="E41" s="24">
        <v>56.53</v>
      </c>
      <c r="F41" s="24">
        <f t="shared" si="0"/>
        <v>60487.1</v>
      </c>
    </row>
    <row r="42" spans="1:6" ht="31.5">
      <c r="A42" s="11" t="s">
        <v>42</v>
      </c>
      <c r="B42" s="17">
        <f>50+50+50+50+100+50+50+50+100</f>
        <v>550</v>
      </c>
      <c r="C42" s="13" t="s">
        <v>59</v>
      </c>
      <c r="D42" s="18" t="s">
        <v>97</v>
      </c>
      <c r="E42" s="24">
        <v>48</v>
      </c>
      <c r="F42" s="24">
        <f t="shared" si="0"/>
        <v>26400</v>
      </c>
    </row>
    <row r="43" spans="1:6" ht="31.5">
      <c r="A43" s="11" t="s">
        <v>43</v>
      </c>
      <c r="B43" s="17">
        <f>50+50+50+50+50+200+60+50+120</f>
        <v>680</v>
      </c>
      <c r="C43" s="13" t="s">
        <v>59</v>
      </c>
      <c r="D43" s="18" t="s">
        <v>98</v>
      </c>
      <c r="E43" s="24">
        <v>26.8</v>
      </c>
      <c r="F43" s="24">
        <f t="shared" si="0"/>
        <v>18224</v>
      </c>
    </row>
    <row r="44" spans="1:6" ht="31.5">
      <c r="A44" s="11" t="s">
        <v>44</v>
      </c>
      <c r="B44" s="17">
        <f>50+50+50+50+50+300+30+30+100</f>
        <v>710</v>
      </c>
      <c r="C44" s="13" t="s">
        <v>59</v>
      </c>
      <c r="D44" s="18" t="s">
        <v>99</v>
      </c>
      <c r="E44" s="24">
        <v>94</v>
      </c>
      <c r="F44" s="24">
        <f t="shared" si="0"/>
        <v>66740</v>
      </c>
    </row>
    <row r="45" spans="1:6" ht="31.5">
      <c r="A45" s="11" t="s">
        <v>45</v>
      </c>
      <c r="B45" s="17">
        <f>100+50+100+50+500+1000+1000+200+100</f>
        <v>3100</v>
      </c>
      <c r="C45" s="13" t="s">
        <v>59</v>
      </c>
      <c r="D45" s="18" t="s">
        <v>100</v>
      </c>
      <c r="E45" s="24">
        <v>2.6</v>
      </c>
      <c r="F45" s="24">
        <f t="shared" si="0"/>
        <v>8060</v>
      </c>
    </row>
    <row r="46" spans="1:6" ht="31.5">
      <c r="A46" s="11" t="s">
        <v>46</v>
      </c>
      <c r="B46" s="17">
        <f>2000+300+500+100+1000+4000+25000+2000+500</f>
        <v>35400</v>
      </c>
      <c r="C46" s="13" t="s">
        <v>59</v>
      </c>
      <c r="D46" s="13" t="s">
        <v>101</v>
      </c>
      <c r="E46" s="24">
        <v>1.07</v>
      </c>
      <c r="F46" s="24">
        <f t="shared" si="0"/>
        <v>37878</v>
      </c>
    </row>
    <row r="47" spans="1:6" ht="31.5">
      <c r="A47" s="11" t="s">
        <v>47</v>
      </c>
      <c r="B47" s="17">
        <f>2000+300+500+100+500+1000+25000+4000+500</f>
        <v>33900</v>
      </c>
      <c r="C47" s="13" t="s">
        <v>59</v>
      </c>
      <c r="D47" s="13" t="s">
        <v>102</v>
      </c>
      <c r="E47" s="24">
        <v>1.91</v>
      </c>
      <c r="F47" s="24">
        <f t="shared" si="0"/>
        <v>64749</v>
      </c>
    </row>
    <row r="48" spans="1:6" ht="31.5">
      <c r="A48" s="11" t="s">
        <v>48</v>
      </c>
      <c r="B48" s="17">
        <f>50+50+5+10+50+50+50</f>
        <v>265</v>
      </c>
      <c r="C48" s="13" t="s">
        <v>59</v>
      </c>
      <c r="D48" s="18" t="s">
        <v>103</v>
      </c>
      <c r="E48" s="24">
        <v>43.77</v>
      </c>
      <c r="F48" s="24">
        <f t="shared" si="0"/>
        <v>11599.050000000001</v>
      </c>
    </row>
    <row r="49" spans="1:6" ht="47.25">
      <c r="A49" s="11" t="s">
        <v>49</v>
      </c>
      <c r="B49" s="17">
        <f>50+50+10+50+50+30</f>
        <v>240</v>
      </c>
      <c r="C49" s="13" t="s">
        <v>59</v>
      </c>
      <c r="D49" s="18" t="s">
        <v>104</v>
      </c>
      <c r="E49" s="24">
        <v>154.33000000000001</v>
      </c>
      <c r="F49" s="24">
        <f t="shared" si="0"/>
        <v>37039.200000000004</v>
      </c>
    </row>
    <row r="50" spans="1:6" ht="47.25">
      <c r="A50" s="11" t="s">
        <v>50</v>
      </c>
      <c r="B50" s="17">
        <f>50+30+10+30+50+30</f>
        <v>200</v>
      </c>
      <c r="C50" s="13" t="s">
        <v>59</v>
      </c>
      <c r="D50" s="18" t="s">
        <v>105</v>
      </c>
      <c r="E50" s="24">
        <v>185</v>
      </c>
      <c r="F50" s="24">
        <f t="shared" si="0"/>
        <v>37000</v>
      </c>
    </row>
    <row r="51" spans="1:6" ht="31.5">
      <c r="A51" s="11" t="s">
        <v>51</v>
      </c>
      <c r="B51" s="17">
        <f>30+40+5+10+100+30+30</f>
        <v>245</v>
      </c>
      <c r="C51" s="13" t="s">
        <v>59</v>
      </c>
      <c r="D51" s="18" t="s">
        <v>106</v>
      </c>
      <c r="E51" s="24">
        <v>62.17</v>
      </c>
      <c r="F51" s="24">
        <f t="shared" si="0"/>
        <v>15231.65</v>
      </c>
    </row>
    <row r="52" spans="1:6" ht="47.25">
      <c r="A52" s="11" t="s">
        <v>52</v>
      </c>
      <c r="B52" s="17">
        <f>80+30+5+10+20+80+100+50+30</f>
        <v>405</v>
      </c>
      <c r="C52" s="13" t="s">
        <v>59</v>
      </c>
      <c r="D52" s="16" t="s">
        <v>107</v>
      </c>
      <c r="E52" s="24">
        <v>20.78</v>
      </c>
      <c r="F52" s="24">
        <f t="shared" si="0"/>
        <v>8415.9</v>
      </c>
    </row>
    <row r="53" spans="1:6" ht="47.25">
      <c r="A53" s="11" t="s">
        <v>53</v>
      </c>
      <c r="B53" s="17">
        <f>80+30+5+20+10+80+200+50+30</f>
        <v>505</v>
      </c>
      <c r="C53" s="13" t="s">
        <v>59</v>
      </c>
      <c r="D53" s="16" t="s">
        <v>108</v>
      </c>
      <c r="E53" s="24">
        <v>45.6</v>
      </c>
      <c r="F53" s="24">
        <f t="shared" si="0"/>
        <v>23028</v>
      </c>
    </row>
    <row r="54" spans="1:6" ht="47.25">
      <c r="A54" s="11" t="s">
        <v>54</v>
      </c>
      <c r="B54" s="17">
        <f t="shared" ref="B54:B55" si="1">80+30+5+20+10+80+150+50+30</f>
        <v>455</v>
      </c>
      <c r="C54" s="13" t="s">
        <v>59</v>
      </c>
      <c r="D54" s="16" t="s">
        <v>109</v>
      </c>
      <c r="E54" s="24">
        <v>11.97</v>
      </c>
      <c r="F54" s="24">
        <f t="shared" si="0"/>
        <v>5446.35</v>
      </c>
    </row>
    <row r="55" spans="1:6" ht="47.25">
      <c r="A55" s="11" t="s">
        <v>55</v>
      </c>
      <c r="B55" s="17">
        <f t="shared" si="1"/>
        <v>455</v>
      </c>
      <c r="C55" s="13" t="s">
        <v>59</v>
      </c>
      <c r="D55" s="16" t="s">
        <v>110</v>
      </c>
      <c r="E55" s="24">
        <v>31.4</v>
      </c>
      <c r="F55" s="24">
        <f t="shared" si="0"/>
        <v>14287</v>
      </c>
    </row>
    <row r="56" spans="1:6">
      <c r="A56" s="11" t="s">
        <v>56</v>
      </c>
      <c r="B56" s="17">
        <f>50+30+5+20+80+150+50+30</f>
        <v>415</v>
      </c>
      <c r="C56" s="13" t="s">
        <v>59</v>
      </c>
      <c r="D56" s="16" t="s">
        <v>111</v>
      </c>
      <c r="E56" s="24">
        <v>23.63</v>
      </c>
      <c r="F56" s="24">
        <f t="shared" si="0"/>
        <v>9806.4499999999989</v>
      </c>
    </row>
    <row r="57" spans="1:6" ht="47.25">
      <c r="A57" s="11" t="s">
        <v>57</v>
      </c>
      <c r="B57" s="17">
        <f>50+30+5+20+20+80+200+50+30</f>
        <v>485</v>
      </c>
      <c r="C57" s="13" t="s">
        <v>59</v>
      </c>
      <c r="D57" s="16" t="s">
        <v>112</v>
      </c>
      <c r="E57" s="24">
        <v>9.1300000000000008</v>
      </c>
      <c r="F57" s="24">
        <f t="shared" si="0"/>
        <v>4428.05</v>
      </c>
    </row>
    <row r="58" spans="1:6" ht="26.25" customHeight="1">
      <c r="A58" s="6" t="s">
        <v>5</v>
      </c>
      <c r="B58" s="6"/>
      <c r="C58" s="6"/>
      <c r="D58" s="6"/>
      <c r="E58" s="22">
        <f>SUM(F7:F57)</f>
        <v>881180.66999999993</v>
      </c>
      <c r="F58" s="22"/>
    </row>
    <row r="75" spans="1:1">
      <c r="A75" s="23"/>
    </row>
    <row r="76" spans="1:1">
      <c r="A76" s="23"/>
    </row>
    <row r="77" spans="1:1">
      <c r="A77" s="23"/>
    </row>
    <row r="78" spans="1:1">
      <c r="A78" s="23"/>
    </row>
    <row r="79" spans="1:1">
      <c r="A79" s="23"/>
    </row>
    <row r="80" spans="1:1">
      <c r="A80" s="23"/>
    </row>
  </sheetData>
  <mergeCells count="10">
    <mergeCell ref="A58:D58"/>
    <mergeCell ref="E58:F58"/>
    <mergeCell ref="A1:F1"/>
    <mergeCell ref="A2:F2"/>
    <mergeCell ref="A3:F3"/>
    <mergeCell ref="A4:F4"/>
    <mergeCell ref="E5:F5"/>
    <mergeCell ref="A5:A6"/>
    <mergeCell ref="B5:B6"/>
    <mergeCell ref="C5:C6"/>
  </mergeCells>
  <pageMargins left="0.7" right="0.7" top="0.75" bottom="0.75" header="0.3" footer="0.3"/>
  <pageSetup paperSize="9" scale="62" orientation="portrait" r:id="rId1"/>
  <rowBreaks count="1" manualBreakCount="1">
    <brk id="32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Apêndice</vt:lpstr>
      <vt:lpstr>Apêndice!Area_de_impressao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rachel</cp:lastModifiedBy>
  <cp:lastPrinted>2018-05-03T15:35:27Z</cp:lastPrinted>
  <dcterms:created xsi:type="dcterms:W3CDTF">2015-11-05T11:50:51Z</dcterms:created>
  <dcterms:modified xsi:type="dcterms:W3CDTF">2018-05-09T14:21:59Z</dcterms:modified>
</cp:coreProperties>
</file>