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0" yWindow="45" windowWidth="8700" windowHeight="7935"/>
  </bookViews>
  <sheets>
    <sheet name="MÉDIA" sheetId="1" r:id="rId1"/>
    <sheet name="Plan2" sheetId="2" r:id="rId2"/>
    <sheet name="Plan3" sheetId="3" r:id="rId3"/>
  </sheets>
  <definedNames>
    <definedName name="_xlnm.Print_Area" localSheetId="0">MÉDIA!$A$1:$G$60</definedName>
  </definedNames>
  <calcPr calcId="124519"/>
</workbook>
</file>

<file path=xl/calcChain.xml><?xml version="1.0" encoding="utf-8"?>
<calcChain xmlns="http://schemas.openxmlformats.org/spreadsheetml/2006/main">
  <c r="C57" i="1"/>
  <c r="G11" l="1"/>
  <c r="G39"/>
  <c r="G47"/>
  <c r="G55"/>
  <c r="G57"/>
  <c r="B59"/>
  <c r="B58"/>
  <c r="B56"/>
  <c r="B55"/>
  <c r="C55" s="1"/>
  <c r="B54"/>
  <c r="B53"/>
  <c r="B52"/>
  <c r="B51"/>
  <c r="B50"/>
  <c r="C50" s="1"/>
  <c r="B49"/>
  <c r="B48"/>
  <c r="B47"/>
  <c r="C47" s="1"/>
  <c r="B46"/>
  <c r="B45"/>
  <c r="B44"/>
  <c r="B43"/>
  <c r="B42"/>
  <c r="C42" s="1"/>
  <c r="B41"/>
  <c r="B40"/>
  <c r="B39"/>
  <c r="C39" s="1"/>
  <c r="B38"/>
  <c r="B37"/>
  <c r="B36"/>
  <c r="B35"/>
  <c r="B34"/>
  <c r="B33"/>
  <c r="B32"/>
  <c r="B31"/>
  <c r="B30"/>
  <c r="C30" s="1"/>
  <c r="B29"/>
  <c r="B28"/>
  <c r="B27"/>
  <c r="B26"/>
  <c r="C26" s="1"/>
  <c r="B25"/>
  <c r="B24"/>
  <c r="B23"/>
  <c r="B22"/>
  <c r="B21"/>
  <c r="B20"/>
  <c r="B19"/>
  <c r="B18"/>
  <c r="B17"/>
  <c r="B16"/>
  <c r="B15"/>
  <c r="C15" s="1"/>
  <c r="B14"/>
  <c r="B13"/>
  <c r="B12"/>
  <c r="B11"/>
  <c r="C11" s="1"/>
  <c r="B10"/>
  <c r="B9"/>
  <c r="B8"/>
  <c r="G8" l="1"/>
  <c r="F60" s="1"/>
  <c r="C8"/>
  <c r="G16"/>
  <c r="C16"/>
  <c r="G28"/>
  <c r="C28"/>
  <c r="G40"/>
  <c r="C40"/>
  <c r="G52"/>
  <c r="C52"/>
  <c r="G19"/>
  <c r="C19"/>
  <c r="G23"/>
  <c r="C23"/>
  <c r="G27"/>
  <c r="C27"/>
  <c r="G31"/>
  <c r="C31"/>
  <c r="G35"/>
  <c r="C35"/>
  <c r="G43"/>
  <c r="C43"/>
  <c r="G51"/>
  <c r="C51"/>
  <c r="G42"/>
  <c r="G15"/>
  <c r="G12"/>
  <c r="C12"/>
  <c r="G20"/>
  <c r="C20"/>
  <c r="G24"/>
  <c r="C24"/>
  <c r="G32"/>
  <c r="C32"/>
  <c r="G36"/>
  <c r="C36"/>
  <c r="G44"/>
  <c r="C44"/>
  <c r="G48"/>
  <c r="C48"/>
  <c r="G56"/>
  <c r="C56"/>
  <c r="G10"/>
  <c r="C10"/>
  <c r="G14"/>
  <c r="C14"/>
  <c r="G18"/>
  <c r="C18"/>
  <c r="G22"/>
  <c r="C22"/>
  <c r="G34"/>
  <c r="C34"/>
  <c r="G38"/>
  <c r="C38"/>
  <c r="G46"/>
  <c r="C46"/>
  <c r="G54"/>
  <c r="C54"/>
  <c r="G59"/>
  <c r="C59"/>
  <c r="G9"/>
  <c r="C9"/>
  <c r="G13"/>
  <c r="C13"/>
  <c r="G17"/>
  <c r="C17"/>
  <c r="G21"/>
  <c r="C21"/>
  <c r="G25"/>
  <c r="C25"/>
  <c r="G29"/>
  <c r="C29"/>
  <c r="G33"/>
  <c r="C33"/>
  <c r="G37"/>
  <c r="C37"/>
  <c r="G41"/>
  <c r="C41"/>
  <c r="G45"/>
  <c r="C45"/>
  <c r="G49"/>
  <c r="C49"/>
  <c r="G53"/>
  <c r="C53"/>
  <c r="G58"/>
  <c r="C58"/>
  <c r="G26"/>
  <c r="G50"/>
  <c r="G30"/>
</calcChain>
</file>

<file path=xl/sharedStrings.xml><?xml version="1.0" encoding="utf-8"?>
<sst xmlns="http://schemas.openxmlformats.org/spreadsheetml/2006/main" count="170" uniqueCount="117">
  <si>
    <t>PREFEITURA MUNICIPAL DE SANTO ANTÔNIO DE PÁDUA</t>
  </si>
  <si>
    <t>ITEM</t>
  </si>
  <si>
    <t>QUANT.</t>
  </si>
  <si>
    <t>UN.</t>
  </si>
  <si>
    <t>DESCRIÇÃO</t>
  </si>
  <si>
    <t>TOTAL</t>
  </si>
  <si>
    <t>001</t>
  </si>
  <si>
    <t>Uni.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</si>
  <si>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</si>
  <si>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</si>
  <si>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</si>
  <si>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</si>
  <si>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</si>
  <si>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</si>
  <si>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</si>
  <si>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</si>
  <si>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</si>
  <si>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</si>
  <si>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</si>
  <si>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</si>
  <si>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</si>
  <si>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</si>
  <si>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</si>
  <si>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</si>
  <si>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</si>
  <si>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</si>
  <si>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</si>
  <si>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</si>
  <si>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</si>
  <si>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</si>
  <si>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</si>
  <si>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</si>
  <si>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</si>
  <si>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</si>
  <si>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030</t>
  </si>
  <si>
    <t>031</t>
  </si>
  <si>
    <t>CALHA PARA 2 LÂMPADAS FLUORESCENTES DE 20W PARA REATOR MAGNÉTICO, PRODUZIDA EM AÇO CARBONO E COM PINTURA ELETROSTÁTICA</t>
  </si>
  <si>
    <t>032</t>
  </si>
  <si>
    <t>CALHA PARA 2 LÂMPADAS FLUORESCENTES DE 40W PARA REATOR MAGNÉTICO, PRODUZIDA EM AÇO CARBONO E COM PINTURA ELETROSTÁTICA</t>
  </si>
  <si>
    <t>033</t>
  </si>
  <si>
    <t>034</t>
  </si>
  <si>
    <t>035</t>
  </si>
  <si>
    <t>036</t>
  </si>
  <si>
    <t>037</t>
  </si>
  <si>
    <t>LÂMPADA  VAPOR MERCÚRIO E22, POTÊNCIA 250w, TENSÃO 220v, BASE E40</t>
  </si>
  <si>
    <t>LAMPADA ECONOMICA DE 13W BASE E27</t>
  </si>
  <si>
    <t>LAMPADA ECONOMICA DE 20W BASE E27</t>
  </si>
  <si>
    <t>LAMPADA ECONOMICA DE 30 W BASE E27</t>
  </si>
  <si>
    <t>LAMPADA ECONOMICA DE 40W BASE E27</t>
  </si>
  <si>
    <t>LAMPADA FLUORESCENTE T12, TIPO TUBULAR, BASE BIPINO G13, POTENCIA 20 W, CARACTERISTICAS ADICIONAIS TEMPERATURA DE COR MAIOR OU IGUAL A 4100K, VIDA MEDIANA IGUAL OU MAIOR QUE 12.000H, FLUXO LUMINOSO &gt; 1.300LM</t>
  </si>
  <si>
    <t>LAMPADA FLUORESCENTE T12, TIPO TUBULAR, BASE BIPINO G13, POTENCIA 40 W, CARACTERISTICAS ADICIONAIS TEMPERATURA DE COR MAIOR OU IGUAL A 4100K, VIDA MEDIANA IGUAL OU MAIOR QUE 12.000H, FLUXO LUMINOSO &gt; 3.200LM</t>
  </si>
  <si>
    <t>LAMPADA INCANDESCENTE A19, POTENCIA 100W, TENSÃO 127V,  BASE E27, 1470LM</t>
  </si>
  <si>
    <t>LAMPADA INCANDESCENTE A19, POTENCIA 100W, TENSÃO 220V,  BASE E27, 1350LM</t>
  </si>
  <si>
    <t>LAMPADA INCANDESCENTE A19, POTENCIA 25W, TENSÃO 127V,  BASE E27, 235LM</t>
  </si>
  <si>
    <t>LAMPADA MISTA POTENCIA E24, POTENCIA 160W, TENSÃO 220V, BASE E27, 3000LM</t>
  </si>
  <si>
    <t>LAMPADA MISTA POTENCIA E24, POTENCIA 250W, TENSÃO 220V, BASE E27, 5000LM</t>
  </si>
  <si>
    <t>LAMPADA VAPOR MERCURIO E22, POTENCIA 80W, TENSÃO 220V, BASE E27, 3500LM</t>
  </si>
  <si>
    <t>LAMPADA VAPOR MERCURIO ED28, POTENCIA 250W, TENSÃO 220V, BASE E40, 12500LM</t>
  </si>
  <si>
    <t>LAMPADA VAPOR METÁLICO BULBO OVOIDE B.I., POTENCIA 1000W, TENSÃO 220V, BASE E40</t>
  </si>
  <si>
    <t>LAMPADA VAPOR METÁLICO TUBULAR, POTENCIA 1000W, TENSÃO 220V, BASE E40</t>
  </si>
  <si>
    <t>LAMPADA VAPOR SÓDIO BULBO OVOIDE B.I., POTENCIA 150W, TENSÃO 220V, BASE E40, 1950k 15000 LM 24000HORAS</t>
  </si>
  <si>
    <t>LAMPADA VAPOR SÓDIO BULBO OVOIDE B.I., POTENCIA 250W, TENSÃO 220V, BASE E40, 26000LM</t>
  </si>
  <si>
    <t>LAMPADA VAPOR SÓDIO BULBO OVOIDE B.I., POTENCIA 70W, TENSÃO 220V, BASE E40, 5800LM</t>
  </si>
  <si>
    <t>LUMINÁRIA DE EMERGÊNCIA COM 30 LEDS, 3W, BIVOLT, COM ACENDIMENTO AUTOMÁTICO EM CASO DE FALTA DE ENERGIA ELÉTRICA, RECARREGÁVEL, COM AUTONOMIA MÍNIMA DE 6 HORAS, E ENCAIXE PARA FIXAÇÃO DE PAREDE.</t>
  </si>
  <si>
    <t xml:space="preserve">LUMINÁRIA DE EMERGÊNCIA COM DOIS PROJETORES DIRECIONÁVEIS DE LONGO ALCANCE, ACOPLADOS AO GABINETE FEITO DE EPÓXI ANTI-CHAMAS, CADA UM COM UMA LÂMPADA HALÓGENA DE 55W E 12V, E COM SUPORTE PARA FIXAÇÃO. TENSÃO DE ALIMENTAÇÃO 110/220V, COM ALIMENTAÇÃO SECUNDÁRIA POR BATERIA SELADA DE 12V E 36AH E AUTONOMIA DE NO MÍNIMO 3 HORAS. FLUXO LUMINOSO NOMINAL APÓS 5 MINUTOS DE APROXIMADAMENTE 950 LÚMENS CADA LÂMPADA A 1 METRO. </t>
  </si>
  <si>
    <t>LUMINÁRIA RETANGULAR ABERTA FEITA EM ALUMÍNIO ESTAMPADO PARA LÂMPADAS MISTA DE ATÉ 250 WATTS, BASE E27</t>
  </si>
  <si>
    <t>LUMINÁRIA RETANGULAR ABERTA FEITA EM ALUMÍNIO ESTAMPADO PARA LÂMPADAS MISTA DE ATÉ 500 WATTS, BASE E40</t>
  </si>
  <si>
    <t>REATOR ELETRONICO PARTIDA INSTANTANEA ALTO FATOR DE POTENCIA PARA LAMPADAS DE VAPOR DE MERCURIO 250W, CERTIFICADO PELO INMETRO</t>
  </si>
  <si>
    <t>REATOR ELETRONICO PARTIDA INSTANTANEA ALTO FATOR DE POTENCIA PARA LAMPADAS DE VAPOR DE MERCURIO 80W, CERTIFICADO PELO INMETRO</t>
  </si>
  <si>
    <t>REATOR ELETRONICO PARTIDA INSTANTANEA ALTO FATOR DE POTENCIA PARA LAMPADAS DE VAPOR DE SÓDIO 150W, CERTIFICADO PELO INMETRO</t>
  </si>
  <si>
    <t>REATOR ELETRONICO PARTIDA INSTANTANEA ALTO FATOR DE POTENCIA PARA LAMPADAS DE VAPOR DE SÓDIO 250W, CERTIFICADO PELO INMETRO</t>
  </si>
  <si>
    <t>REATOR ELETRONICO PARTIDA INSTANTANEA ALTO FATOR DE POTENCIA PARA LAMPADAS DE VAPOR METÁLICO 1000W, CERTIFICADO PELO INMETRO</t>
  </si>
  <si>
    <t>REATOR ELETRONICO PARTIDA INSTANTANEA BAIXO FATOR DE POTENCIA PARA LAMPADAS FLUORESCENTES 1X20W, TENSÃO 127/220V, FATOR DE POTECIA 0,58, CERTIFICADO PELO INMETRO</t>
  </si>
  <si>
    <t>REATOR ELETRONICO PARTIDA INSTANTANEA BAIXO FATOR DE POTENCIA PARA LAMPADAS FLUORESCENTES 1X40W, TENSÃO 127/220V, FATOR DE POTECIA 0,58, CERTIFICADO PELO INMETRO</t>
  </si>
  <si>
    <t>REATOR ELETRONICO PARTIDA INSTANTANEA BAIXO FATOR DE POTENCIA PARA LAMPADAS FLUORESCENTES 2X20W, TENSÃO 127/220V, FATOR DE POTECIA 0,58, CERTIFICADO PELO INMETRO</t>
  </si>
  <si>
    <t>REATOR ELETRONICO PARTIDA INSTANTANEA BAIXO FATOR DE POTENCIA PARA LAMPADAS FLUORESCENTES 2X40W, TENSÃO 127/220V, FATOR DE POTECIA 0,58, CERTIFICADO PELO INMETRO</t>
  </si>
  <si>
    <t>BRAÇO P/ LUMINÁRIA ABERTA 1" X 1M² (PADRÃO AMPLA) OU 3mm -1m</t>
  </si>
  <si>
    <t>028</t>
  </si>
  <si>
    <t>029</t>
  </si>
  <si>
    <t>UNIT</t>
  </si>
  <si>
    <t>045</t>
  </si>
  <si>
    <t>046</t>
  </si>
  <si>
    <t>REATOR VAPOR METALICO 70 W ALTO FATOR DE POTENCIA</t>
  </si>
  <si>
    <t>REATOR VAPOR METALICO 150 W ALTO FATOR DE POTENCIA</t>
  </si>
  <si>
    <t>REATOR VAPOR METALICO 250 W ALTO FATOR DE POTENCIA</t>
  </si>
  <si>
    <t>REATOR VAPOR METALICO 400 W ALTO FATOR DE POTENCIA</t>
  </si>
  <si>
    <t>047</t>
  </si>
  <si>
    <t>048</t>
  </si>
  <si>
    <t>049</t>
  </si>
  <si>
    <t>050</t>
  </si>
  <si>
    <t>051</t>
  </si>
  <si>
    <t>LAMPADA DE LED 9W BULBO 60 6.000 K</t>
  </si>
  <si>
    <t>LAMPADA DE LED 15W BULBO 60 6.000 K</t>
  </si>
  <si>
    <t>LAMPADA DE LED 30W HIGH POWER 65.000 K</t>
  </si>
  <si>
    <t>LAMPADA DE LED 40W HIGH POWER 65.000 K</t>
  </si>
  <si>
    <t>LAMPADA DE LED 65W SUPER LED ALTA POTENCIA 6.500K</t>
  </si>
  <si>
    <t>LAMPADA VAPOR SÓDIO BULBO TUBULAR B.I., POTENCIA 250W, TENSÃO 220V, BASE E40</t>
  </si>
  <si>
    <t>052</t>
  </si>
  <si>
    <t>LÂMPADA DE LED E-27 20W X 110/240V</t>
  </si>
  <si>
    <t>LÂMPADA TUBULAR LED 9 W 6.500 K</t>
  </si>
  <si>
    <t>LÂMPADA TUBULAR LED 18 W 6.500 K</t>
  </si>
  <si>
    <t>LÂMPADA VAPOR METÁLICO DE 70 W TUBULAR</t>
  </si>
  <si>
    <t>LÂMPADA VAPOR METÁLICO DE 150 W TUBULAR</t>
  </si>
  <si>
    <t>LÂMPADA VAPOR METÁLICO DE 250 W TUBULAR</t>
  </si>
  <si>
    <t>LÂMPADA VAPOR METÁLICO DE 400 W TUBULAR</t>
  </si>
  <si>
    <t>038</t>
  </si>
  <si>
    <t>039</t>
  </si>
  <si>
    <t>040</t>
  </si>
  <si>
    <t>041</t>
  </si>
  <si>
    <t>042</t>
  </si>
  <si>
    <t>MÉDIA MENOR VALOR</t>
  </si>
  <si>
    <t>043</t>
  </si>
  <si>
    <t>044</t>
  </si>
  <si>
    <t>LÂMPADAS, LUMINÁRIAS E ACESSÓRIOS</t>
  </si>
  <si>
    <t>MUNICÍPIO DE SANTO ANTÔNIO DE PÁDUA</t>
  </si>
  <si>
    <t>APÊNDICE AO TERMO DE REFERÊNCIA</t>
  </si>
  <si>
    <t>QUANT. MÍNIMA A SER ADQUIRIDA (SUPERIOR A 5%)</t>
  </si>
</sst>
</file>

<file path=xl/styles.xml><?xml version="1.0" encoding="utf-8"?>
<styleSheet xmlns="http://schemas.openxmlformats.org/spreadsheetml/2006/main">
  <numFmts count="3">
    <numFmt numFmtId="44" formatCode="_ &quot;R$&quot;\ * #,##0.00_ ;_ &quot;R$&quot;\ * \-#,##0.00_ ;_ &quot;R$&quot;\ * &quot;-&quot;??_ ;_ @_ "/>
    <numFmt numFmtId="164" formatCode="0;[Red]0"/>
    <numFmt numFmtId="165" formatCode="#,##0.00;[Red]#,##0.00"/>
  </numFmts>
  <fonts count="13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0" xfId="0" applyNumberFormat="1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/>
    <xf numFmtId="4" fontId="2" fillId="0" borderId="0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 wrapText="1"/>
    </xf>
    <xf numFmtId="4" fontId="5" fillId="2" borderId="1" xfId="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top" wrapText="1" shrinkToFit="1"/>
    </xf>
    <xf numFmtId="0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/>
    <xf numFmtId="44" fontId="3" fillId="2" borderId="2" xfId="0" applyNumberFormat="1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</xdr:colOff>
      <xdr:row>0</xdr:row>
      <xdr:rowOff>47625</xdr:rowOff>
    </xdr:from>
    <xdr:to>
      <xdr:col>0</xdr:col>
      <xdr:colOff>476250</xdr:colOff>
      <xdr:row>2</xdr:row>
      <xdr:rowOff>161925</xdr:rowOff>
    </xdr:to>
    <xdr:pic>
      <xdr:nvPicPr>
        <xdr:cNvPr id="2" name="Imagem 1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537" y="47625"/>
          <a:ext cx="366713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zoomScaleSheetLayoutView="115" workbookViewId="0">
      <selection activeCell="I60" sqref="I60"/>
    </sheetView>
  </sheetViews>
  <sheetFormatPr defaultRowHeight="15"/>
  <cols>
    <col min="1" max="1" width="7.28515625" style="22" customWidth="1"/>
    <col min="2" max="2" width="9.85546875" style="22" bestFit="1" customWidth="1"/>
    <col min="3" max="3" width="11.140625" style="22" customWidth="1"/>
    <col min="4" max="4" width="5" style="22" customWidth="1"/>
    <col min="5" max="5" width="59.85546875" style="22" customWidth="1"/>
    <col min="6" max="6" width="7.7109375" style="22" customWidth="1"/>
    <col min="7" max="7" width="11.42578125" style="22" customWidth="1"/>
    <col min="8" max="16384" width="9.140625" style="22"/>
  </cols>
  <sheetData>
    <row r="1" spans="1:7" ht="16.5" customHeight="1">
      <c r="A1" s="25" t="s">
        <v>0</v>
      </c>
      <c r="B1" s="25"/>
      <c r="C1" s="25"/>
      <c r="D1" s="25"/>
      <c r="E1" s="25"/>
      <c r="F1" s="25"/>
      <c r="G1" s="25"/>
    </row>
    <row r="2" spans="1:7" ht="15.75" customHeight="1">
      <c r="A2" s="24" t="s">
        <v>114</v>
      </c>
      <c r="B2" s="24"/>
      <c r="C2" s="24"/>
      <c r="D2" s="24"/>
      <c r="E2" s="24"/>
      <c r="F2" s="24"/>
      <c r="G2" s="24"/>
    </row>
    <row r="3" spans="1:7" ht="15.75" customHeight="1">
      <c r="A3" s="24" t="s">
        <v>113</v>
      </c>
      <c r="B3" s="24"/>
      <c r="C3" s="24"/>
      <c r="D3" s="24"/>
      <c r="E3" s="24"/>
      <c r="F3" s="24"/>
      <c r="G3" s="24"/>
    </row>
    <row r="4" spans="1:7" ht="32.25" customHeight="1">
      <c r="A4" s="30" t="s">
        <v>115</v>
      </c>
      <c r="B4" s="30"/>
      <c r="C4" s="30"/>
      <c r="D4" s="30"/>
      <c r="E4" s="30"/>
      <c r="F4" s="30"/>
      <c r="G4" s="30"/>
    </row>
    <row r="5" spans="1:7" ht="29.25" customHeight="1">
      <c r="A5" s="21" t="s">
        <v>1</v>
      </c>
      <c r="B5" s="21" t="s">
        <v>2</v>
      </c>
      <c r="C5" s="26" t="s">
        <v>116</v>
      </c>
      <c r="D5" s="21" t="s">
        <v>3</v>
      </c>
      <c r="E5" s="21" t="s">
        <v>4</v>
      </c>
      <c r="F5" s="23" t="s">
        <v>110</v>
      </c>
      <c r="G5" s="23"/>
    </row>
    <row r="6" spans="1:7" ht="21.75" customHeight="1">
      <c r="A6" s="21"/>
      <c r="B6" s="21"/>
      <c r="C6" s="26"/>
      <c r="D6" s="21"/>
      <c r="E6" s="21"/>
      <c r="F6" s="23"/>
      <c r="G6" s="23"/>
    </row>
    <row r="7" spans="1:7" ht="28.5" customHeight="1">
      <c r="A7" s="21"/>
      <c r="B7" s="21"/>
      <c r="C7" s="26"/>
      <c r="D7" s="21"/>
      <c r="E7" s="8" t="s">
        <v>113</v>
      </c>
      <c r="F7" s="8" t="s">
        <v>79</v>
      </c>
      <c r="G7" s="8" t="s">
        <v>5</v>
      </c>
    </row>
    <row r="8" spans="1:7" ht="28.5" customHeight="1">
      <c r="A8" s="9" t="s">
        <v>6</v>
      </c>
      <c r="B8" s="11">
        <f>225+10+20+10</f>
        <v>265</v>
      </c>
      <c r="C8" s="20">
        <f>ROUNDUP((0.05*B8),0)</f>
        <v>14</v>
      </c>
      <c r="D8" s="10" t="s">
        <v>7</v>
      </c>
      <c r="E8" s="16" t="s">
        <v>76</v>
      </c>
      <c r="F8" s="7">
        <v>81.17</v>
      </c>
      <c r="G8" s="27">
        <f>B8*F8</f>
        <v>21510.05</v>
      </c>
    </row>
    <row r="9" spans="1:7" ht="45">
      <c r="A9" s="9" t="s">
        <v>8</v>
      </c>
      <c r="B9" s="11">
        <f>10+10+30+20</f>
        <v>70</v>
      </c>
      <c r="C9" s="20">
        <f>ROUNDUP((0.05*B9),0)</f>
        <v>4</v>
      </c>
      <c r="D9" s="10" t="s">
        <v>7</v>
      </c>
      <c r="E9" s="17" t="s">
        <v>36</v>
      </c>
      <c r="F9" s="7">
        <v>14.6</v>
      </c>
      <c r="G9" s="27">
        <f t="shared" ref="G9:G59" si="0">B9*F9</f>
        <v>1022</v>
      </c>
    </row>
    <row r="10" spans="1:7" ht="45">
      <c r="A10" s="9" t="s">
        <v>9</v>
      </c>
      <c r="B10" s="11">
        <f>10+10+30+20</f>
        <v>70</v>
      </c>
      <c r="C10" s="20">
        <f t="shared" ref="C10:C59" si="1">ROUNDUP((0.05*B10),0)</f>
        <v>4</v>
      </c>
      <c r="D10" s="10" t="s">
        <v>7</v>
      </c>
      <c r="E10" s="17" t="s">
        <v>38</v>
      </c>
      <c r="F10" s="7">
        <v>18.23</v>
      </c>
      <c r="G10" s="27">
        <f t="shared" si="0"/>
        <v>1276.1000000000001</v>
      </c>
    </row>
    <row r="11" spans="1:7" ht="30">
      <c r="A11" s="9" t="s">
        <v>10</v>
      </c>
      <c r="B11" s="11">
        <f>200+5</f>
        <v>205</v>
      </c>
      <c r="C11" s="20">
        <f t="shared" si="1"/>
        <v>11</v>
      </c>
      <c r="D11" s="10" t="s">
        <v>7</v>
      </c>
      <c r="E11" s="16" t="s">
        <v>44</v>
      </c>
      <c r="F11" s="7">
        <v>36.47</v>
      </c>
      <c r="G11" s="27">
        <f t="shared" si="0"/>
        <v>7476.3499999999995</v>
      </c>
    </row>
    <row r="12" spans="1:7" ht="15.75">
      <c r="A12" s="9" t="s">
        <v>11</v>
      </c>
      <c r="B12" s="11">
        <f>220+10+225+50+40</f>
        <v>545</v>
      </c>
      <c r="C12" s="20">
        <f t="shared" si="1"/>
        <v>28</v>
      </c>
      <c r="D12" s="17" t="s">
        <v>7</v>
      </c>
      <c r="E12" s="18" t="s">
        <v>45</v>
      </c>
      <c r="F12" s="7">
        <v>12.83</v>
      </c>
      <c r="G12" s="27">
        <f t="shared" si="0"/>
        <v>6992.35</v>
      </c>
    </row>
    <row r="13" spans="1:7" ht="15.75">
      <c r="A13" s="9" t="s">
        <v>12</v>
      </c>
      <c r="B13" s="11">
        <f>450+10+500+100+50+40</f>
        <v>1150</v>
      </c>
      <c r="C13" s="20">
        <f t="shared" si="1"/>
        <v>58</v>
      </c>
      <c r="D13" s="17" t="s">
        <v>7</v>
      </c>
      <c r="E13" s="16" t="s">
        <v>46</v>
      </c>
      <c r="F13" s="7">
        <v>15.79</v>
      </c>
      <c r="G13" s="27">
        <f t="shared" si="0"/>
        <v>18158.5</v>
      </c>
    </row>
    <row r="14" spans="1:7" ht="15.75">
      <c r="A14" s="9" t="s">
        <v>13</v>
      </c>
      <c r="B14" s="11">
        <f>550+10+500+50+40</f>
        <v>1150</v>
      </c>
      <c r="C14" s="20">
        <f t="shared" si="1"/>
        <v>58</v>
      </c>
      <c r="D14" s="17" t="s">
        <v>7</v>
      </c>
      <c r="E14" s="16" t="s">
        <v>47</v>
      </c>
      <c r="F14" s="7">
        <v>25.18</v>
      </c>
      <c r="G14" s="27">
        <f t="shared" si="0"/>
        <v>28957</v>
      </c>
    </row>
    <row r="15" spans="1:7" ht="15.75">
      <c r="A15" s="9" t="s">
        <v>14</v>
      </c>
      <c r="B15" s="11">
        <f>500+5+225+20+10</f>
        <v>760</v>
      </c>
      <c r="C15" s="20">
        <f t="shared" si="1"/>
        <v>38</v>
      </c>
      <c r="D15" s="17" t="s">
        <v>7</v>
      </c>
      <c r="E15" s="16" t="s">
        <v>48</v>
      </c>
      <c r="F15" s="7">
        <v>44.43</v>
      </c>
      <c r="G15" s="27">
        <f t="shared" si="0"/>
        <v>33766.800000000003</v>
      </c>
    </row>
    <row r="16" spans="1:7" ht="75">
      <c r="A16" s="9" t="s">
        <v>15</v>
      </c>
      <c r="B16" s="11">
        <f>200+1+200+20+30+40</f>
        <v>491</v>
      </c>
      <c r="C16" s="20">
        <f t="shared" si="1"/>
        <v>25</v>
      </c>
      <c r="D16" s="10" t="s">
        <v>7</v>
      </c>
      <c r="E16" s="17" t="s">
        <v>49</v>
      </c>
      <c r="F16" s="7">
        <v>8.8000000000000007</v>
      </c>
      <c r="G16" s="27">
        <f t="shared" si="0"/>
        <v>4320.8</v>
      </c>
    </row>
    <row r="17" spans="1:7" ht="75">
      <c r="A17" s="9" t="s">
        <v>16</v>
      </c>
      <c r="B17" s="11">
        <f>200+1+250+20+30+5+40+20</f>
        <v>566</v>
      </c>
      <c r="C17" s="20">
        <f t="shared" si="1"/>
        <v>29</v>
      </c>
      <c r="D17" s="10" t="s">
        <v>7</v>
      </c>
      <c r="E17" s="17" t="s">
        <v>50</v>
      </c>
      <c r="F17" s="7">
        <v>8.81</v>
      </c>
      <c r="G17" s="27">
        <f t="shared" si="0"/>
        <v>4986.46</v>
      </c>
    </row>
    <row r="18" spans="1:7" ht="30">
      <c r="A18" s="9" t="s">
        <v>17</v>
      </c>
      <c r="B18" s="11">
        <f>1+100+40</f>
        <v>141</v>
      </c>
      <c r="C18" s="20">
        <f t="shared" si="1"/>
        <v>8</v>
      </c>
      <c r="D18" s="10" t="s">
        <v>7</v>
      </c>
      <c r="E18" s="17" t="s">
        <v>51</v>
      </c>
      <c r="F18" s="7">
        <v>9.17</v>
      </c>
      <c r="G18" s="27">
        <f t="shared" si="0"/>
        <v>1292.97</v>
      </c>
    </row>
    <row r="19" spans="1:7" ht="30">
      <c r="A19" s="9" t="s">
        <v>18</v>
      </c>
      <c r="B19" s="11">
        <f>5+100+40</f>
        <v>145</v>
      </c>
      <c r="C19" s="20">
        <f t="shared" si="1"/>
        <v>8</v>
      </c>
      <c r="D19" s="10" t="s">
        <v>7</v>
      </c>
      <c r="E19" s="17" t="s">
        <v>52</v>
      </c>
      <c r="F19" s="7">
        <v>9.17</v>
      </c>
      <c r="G19" s="27">
        <f t="shared" si="0"/>
        <v>1329.65</v>
      </c>
    </row>
    <row r="20" spans="1:7" ht="30">
      <c r="A20" s="9" t="s">
        <v>19</v>
      </c>
      <c r="B20" s="15">
        <f>5+50+40</f>
        <v>95</v>
      </c>
      <c r="C20" s="20">
        <f t="shared" si="1"/>
        <v>5</v>
      </c>
      <c r="D20" s="10" t="s">
        <v>7</v>
      </c>
      <c r="E20" s="17" t="s">
        <v>53</v>
      </c>
      <c r="F20" s="7">
        <v>9.17</v>
      </c>
      <c r="G20" s="27">
        <f t="shared" si="0"/>
        <v>871.15</v>
      </c>
    </row>
    <row r="21" spans="1:7" ht="30">
      <c r="A21" s="9" t="s">
        <v>20</v>
      </c>
      <c r="B21" s="11">
        <f>5+50+100+40</f>
        <v>195</v>
      </c>
      <c r="C21" s="20">
        <f t="shared" si="1"/>
        <v>10</v>
      </c>
      <c r="D21" s="10" t="s">
        <v>7</v>
      </c>
      <c r="E21" s="17" t="s">
        <v>54</v>
      </c>
      <c r="F21" s="7">
        <v>20.8</v>
      </c>
      <c r="G21" s="27">
        <f t="shared" si="0"/>
        <v>4056</v>
      </c>
    </row>
    <row r="22" spans="1:7" ht="30">
      <c r="A22" s="9" t="s">
        <v>21</v>
      </c>
      <c r="B22" s="11">
        <f>5+50+100+40</f>
        <v>195</v>
      </c>
      <c r="C22" s="20">
        <f t="shared" si="1"/>
        <v>10</v>
      </c>
      <c r="D22" s="10" t="s">
        <v>7</v>
      </c>
      <c r="E22" s="17" t="s">
        <v>55</v>
      </c>
      <c r="F22" s="7">
        <v>34.4</v>
      </c>
      <c r="G22" s="27">
        <f t="shared" si="0"/>
        <v>6708</v>
      </c>
    </row>
    <row r="23" spans="1:7" ht="30">
      <c r="A23" s="9" t="s">
        <v>22</v>
      </c>
      <c r="B23" s="11">
        <f>600+5+20+50+40</f>
        <v>715</v>
      </c>
      <c r="C23" s="20">
        <f t="shared" si="1"/>
        <v>36</v>
      </c>
      <c r="D23" s="10" t="s">
        <v>7</v>
      </c>
      <c r="E23" s="17" t="s">
        <v>56</v>
      </c>
      <c r="F23" s="7">
        <v>18.079999999999998</v>
      </c>
      <c r="G23" s="27">
        <f t="shared" si="0"/>
        <v>12927.199999999999</v>
      </c>
    </row>
    <row r="24" spans="1:7" ht="30">
      <c r="A24" s="9" t="s">
        <v>23</v>
      </c>
      <c r="B24" s="11">
        <f>280+20</f>
        <v>300</v>
      </c>
      <c r="C24" s="20">
        <f t="shared" si="1"/>
        <v>15</v>
      </c>
      <c r="D24" s="10" t="s">
        <v>7</v>
      </c>
      <c r="E24" s="17" t="s">
        <v>57</v>
      </c>
      <c r="F24" s="7">
        <v>40.98</v>
      </c>
      <c r="G24" s="27">
        <f t="shared" si="0"/>
        <v>12293.999999999998</v>
      </c>
    </row>
    <row r="25" spans="1:7" ht="30">
      <c r="A25" s="9" t="s">
        <v>24</v>
      </c>
      <c r="B25" s="11">
        <f>100</f>
        <v>100</v>
      </c>
      <c r="C25" s="20">
        <f t="shared" si="1"/>
        <v>5</v>
      </c>
      <c r="D25" s="10" t="s">
        <v>7</v>
      </c>
      <c r="E25" s="17" t="s">
        <v>58</v>
      </c>
      <c r="F25" s="7">
        <v>396.67</v>
      </c>
      <c r="G25" s="27">
        <f t="shared" si="0"/>
        <v>39667</v>
      </c>
    </row>
    <row r="26" spans="1:7" ht="30">
      <c r="A26" s="9" t="s">
        <v>25</v>
      </c>
      <c r="B26" s="11">
        <f>100</f>
        <v>100</v>
      </c>
      <c r="C26" s="20">
        <f t="shared" si="1"/>
        <v>5</v>
      </c>
      <c r="D26" s="10" t="s">
        <v>7</v>
      </c>
      <c r="E26" s="17" t="s">
        <v>59</v>
      </c>
      <c r="F26" s="7">
        <v>396.67</v>
      </c>
      <c r="G26" s="27">
        <f t="shared" si="0"/>
        <v>39667</v>
      </c>
    </row>
    <row r="27" spans="1:7" ht="30.75" customHeight="1">
      <c r="A27" s="9" t="s">
        <v>26</v>
      </c>
      <c r="B27" s="11">
        <f>510+5+50+40</f>
        <v>605</v>
      </c>
      <c r="C27" s="20">
        <f t="shared" si="1"/>
        <v>31</v>
      </c>
      <c r="D27" s="10" t="s">
        <v>7</v>
      </c>
      <c r="E27" s="17" t="s">
        <v>60</v>
      </c>
      <c r="F27" s="7">
        <v>43.9</v>
      </c>
      <c r="G27" s="27">
        <f t="shared" si="0"/>
        <v>26559.5</v>
      </c>
    </row>
    <row r="28" spans="1:7" ht="30">
      <c r="A28" s="9" t="s">
        <v>27</v>
      </c>
      <c r="B28" s="11">
        <f>200</f>
        <v>200</v>
      </c>
      <c r="C28" s="20">
        <f t="shared" si="1"/>
        <v>10</v>
      </c>
      <c r="D28" s="10" t="s">
        <v>7</v>
      </c>
      <c r="E28" s="17" t="s">
        <v>96</v>
      </c>
      <c r="F28" s="7">
        <v>43.76</v>
      </c>
      <c r="G28" s="27">
        <f t="shared" si="0"/>
        <v>8752</v>
      </c>
    </row>
    <row r="29" spans="1:7" ht="30">
      <c r="A29" s="9" t="s">
        <v>28</v>
      </c>
      <c r="B29" s="11">
        <f>300</f>
        <v>300</v>
      </c>
      <c r="C29" s="20">
        <f t="shared" si="1"/>
        <v>15</v>
      </c>
      <c r="D29" s="10" t="s">
        <v>7</v>
      </c>
      <c r="E29" s="17" t="s">
        <v>61</v>
      </c>
      <c r="F29" s="7">
        <v>58.67</v>
      </c>
      <c r="G29" s="27">
        <f t="shared" si="0"/>
        <v>17601</v>
      </c>
    </row>
    <row r="30" spans="1:7" ht="30">
      <c r="A30" s="9" t="s">
        <v>29</v>
      </c>
      <c r="B30" s="11">
        <f>530+5+50+40</f>
        <v>625</v>
      </c>
      <c r="C30" s="20">
        <f t="shared" si="1"/>
        <v>32</v>
      </c>
      <c r="D30" s="10" t="s">
        <v>7</v>
      </c>
      <c r="E30" s="17" t="s">
        <v>62</v>
      </c>
      <c r="F30" s="7">
        <v>27.39</v>
      </c>
      <c r="G30" s="27">
        <f t="shared" si="0"/>
        <v>17118.75</v>
      </c>
    </row>
    <row r="31" spans="1:7" ht="61.5" customHeight="1">
      <c r="A31" s="9" t="s">
        <v>30</v>
      </c>
      <c r="B31" s="11">
        <f>120</f>
        <v>120</v>
      </c>
      <c r="C31" s="20">
        <f t="shared" si="1"/>
        <v>6</v>
      </c>
      <c r="D31" s="10" t="s">
        <v>7</v>
      </c>
      <c r="E31" s="17" t="s">
        <v>63</v>
      </c>
      <c r="F31" s="7">
        <v>30.8</v>
      </c>
      <c r="G31" s="27">
        <f t="shared" si="0"/>
        <v>3696</v>
      </c>
    </row>
    <row r="32" spans="1:7" ht="150">
      <c r="A32" s="9" t="s">
        <v>31</v>
      </c>
      <c r="B32" s="11">
        <f>5</f>
        <v>5</v>
      </c>
      <c r="C32" s="20">
        <f t="shared" si="1"/>
        <v>1</v>
      </c>
      <c r="D32" s="10" t="s">
        <v>7</v>
      </c>
      <c r="E32" s="17" t="s">
        <v>64</v>
      </c>
      <c r="F32" s="7">
        <v>362</v>
      </c>
      <c r="G32" s="27">
        <f t="shared" si="0"/>
        <v>1810</v>
      </c>
    </row>
    <row r="33" spans="1:7" ht="45">
      <c r="A33" s="9" t="s">
        <v>32</v>
      </c>
      <c r="B33" s="11">
        <f>400+5+10+30+10</f>
        <v>455</v>
      </c>
      <c r="C33" s="20">
        <f t="shared" si="1"/>
        <v>23</v>
      </c>
      <c r="D33" s="10" t="s">
        <v>7</v>
      </c>
      <c r="E33" s="19" t="s">
        <v>65</v>
      </c>
      <c r="F33" s="7">
        <v>84.45</v>
      </c>
      <c r="G33" s="27">
        <f t="shared" si="0"/>
        <v>38424.75</v>
      </c>
    </row>
    <row r="34" spans="1:7" ht="45">
      <c r="A34" s="9" t="s">
        <v>33</v>
      </c>
      <c r="B34" s="11">
        <f>403+5+3+30+10</f>
        <v>451</v>
      </c>
      <c r="C34" s="20">
        <f t="shared" si="1"/>
        <v>23</v>
      </c>
      <c r="D34" s="10" t="s">
        <v>7</v>
      </c>
      <c r="E34" s="19" t="s">
        <v>66</v>
      </c>
      <c r="F34" s="7">
        <v>104.22</v>
      </c>
      <c r="G34" s="27">
        <f t="shared" si="0"/>
        <v>47003.22</v>
      </c>
    </row>
    <row r="35" spans="1:7" ht="45">
      <c r="A35" s="9" t="s">
        <v>77</v>
      </c>
      <c r="B35" s="11">
        <f>100</f>
        <v>100</v>
      </c>
      <c r="C35" s="20">
        <f t="shared" si="1"/>
        <v>5</v>
      </c>
      <c r="D35" s="10" t="s">
        <v>7</v>
      </c>
      <c r="E35" s="17" t="s">
        <v>67</v>
      </c>
      <c r="F35" s="7">
        <v>94.81</v>
      </c>
      <c r="G35" s="27">
        <f t="shared" si="0"/>
        <v>9481</v>
      </c>
    </row>
    <row r="36" spans="1:7" ht="45">
      <c r="A36" s="9" t="s">
        <v>78</v>
      </c>
      <c r="B36" s="11">
        <f>400+5+50+10</f>
        <v>465</v>
      </c>
      <c r="C36" s="20">
        <f t="shared" si="1"/>
        <v>24</v>
      </c>
      <c r="D36" s="10" t="s">
        <v>7</v>
      </c>
      <c r="E36" s="17" t="s">
        <v>68</v>
      </c>
      <c r="F36" s="7">
        <v>55.11</v>
      </c>
      <c r="G36" s="27">
        <f t="shared" si="0"/>
        <v>25626.15</v>
      </c>
    </row>
    <row r="37" spans="1:7" ht="45">
      <c r="A37" s="9" t="s">
        <v>34</v>
      </c>
      <c r="B37" s="11">
        <f>400+5+50+10</f>
        <v>465</v>
      </c>
      <c r="C37" s="20">
        <f t="shared" si="1"/>
        <v>24</v>
      </c>
      <c r="D37" s="10" t="s">
        <v>7</v>
      </c>
      <c r="E37" s="17" t="s">
        <v>69</v>
      </c>
      <c r="F37" s="7">
        <v>102.02</v>
      </c>
      <c r="G37" s="27">
        <f t="shared" si="0"/>
        <v>47439.299999999996</v>
      </c>
    </row>
    <row r="38" spans="1:7" ht="45">
      <c r="A38" s="9" t="s">
        <v>35</v>
      </c>
      <c r="B38" s="15">
        <f>200</f>
        <v>200</v>
      </c>
      <c r="C38" s="20">
        <f t="shared" si="1"/>
        <v>10</v>
      </c>
      <c r="D38" s="10" t="s">
        <v>7</v>
      </c>
      <c r="E38" s="17" t="s">
        <v>70</v>
      </c>
      <c r="F38" s="7">
        <v>115.23</v>
      </c>
      <c r="G38" s="27">
        <f t="shared" si="0"/>
        <v>23046</v>
      </c>
    </row>
    <row r="39" spans="1:7" ht="45">
      <c r="A39" s="9" t="s">
        <v>37</v>
      </c>
      <c r="B39" s="11">
        <f>100</f>
        <v>100</v>
      </c>
      <c r="C39" s="20">
        <f t="shared" si="1"/>
        <v>5</v>
      </c>
      <c r="D39" s="10" t="s">
        <v>7</v>
      </c>
      <c r="E39" s="17" t="s">
        <v>71</v>
      </c>
      <c r="F39" s="7">
        <v>421.67</v>
      </c>
      <c r="G39" s="27">
        <f t="shared" si="0"/>
        <v>42167</v>
      </c>
    </row>
    <row r="40" spans="1:7" ht="60">
      <c r="A40" s="9" t="s">
        <v>39</v>
      </c>
      <c r="B40" s="11">
        <f>245+5+20+20+10</f>
        <v>300</v>
      </c>
      <c r="C40" s="20">
        <f t="shared" si="1"/>
        <v>15</v>
      </c>
      <c r="D40" s="10" t="s">
        <v>7</v>
      </c>
      <c r="E40" s="17" t="s">
        <v>72</v>
      </c>
      <c r="F40" s="7">
        <v>22.51</v>
      </c>
      <c r="G40" s="27">
        <f t="shared" si="0"/>
        <v>6753.0000000000009</v>
      </c>
    </row>
    <row r="41" spans="1:7" ht="60">
      <c r="A41" s="9" t="s">
        <v>40</v>
      </c>
      <c r="B41" s="11">
        <f>245+5+20+20+10</f>
        <v>300</v>
      </c>
      <c r="C41" s="20">
        <f t="shared" si="1"/>
        <v>15</v>
      </c>
      <c r="D41" s="10" t="s">
        <v>7</v>
      </c>
      <c r="E41" s="17" t="s">
        <v>73</v>
      </c>
      <c r="F41" s="7">
        <v>24.64</v>
      </c>
      <c r="G41" s="27">
        <f t="shared" si="0"/>
        <v>7392</v>
      </c>
    </row>
    <row r="42" spans="1:7" ht="60">
      <c r="A42" s="9" t="s">
        <v>41</v>
      </c>
      <c r="B42" s="11">
        <f>175+5+60+10+20+10</f>
        <v>280</v>
      </c>
      <c r="C42" s="20">
        <f t="shared" si="1"/>
        <v>14</v>
      </c>
      <c r="D42" s="10" t="s">
        <v>7</v>
      </c>
      <c r="E42" s="17" t="s">
        <v>74</v>
      </c>
      <c r="F42" s="7">
        <v>26.45</v>
      </c>
      <c r="G42" s="27">
        <f t="shared" si="0"/>
        <v>7406</v>
      </c>
    </row>
    <row r="43" spans="1:7" ht="60">
      <c r="A43" s="9" t="s">
        <v>42</v>
      </c>
      <c r="B43" s="11">
        <f>240+100+10+20+10</f>
        <v>380</v>
      </c>
      <c r="C43" s="20">
        <f t="shared" si="1"/>
        <v>19</v>
      </c>
      <c r="D43" s="10" t="s">
        <v>7</v>
      </c>
      <c r="E43" s="17" t="s">
        <v>75</v>
      </c>
      <c r="F43" s="7">
        <v>31.63</v>
      </c>
      <c r="G43" s="27">
        <f t="shared" si="0"/>
        <v>12019.4</v>
      </c>
    </row>
    <row r="44" spans="1:7" ht="15.75">
      <c r="A44" s="9" t="s">
        <v>43</v>
      </c>
      <c r="B44" s="11">
        <f>595+300</f>
        <v>895</v>
      </c>
      <c r="C44" s="20">
        <f t="shared" si="1"/>
        <v>45</v>
      </c>
      <c r="D44" s="17" t="s">
        <v>7</v>
      </c>
      <c r="E44" s="17" t="s">
        <v>91</v>
      </c>
      <c r="F44" s="7">
        <v>13.01</v>
      </c>
      <c r="G44" s="27">
        <f t="shared" si="0"/>
        <v>11643.949999999999</v>
      </c>
    </row>
    <row r="45" spans="1:7" ht="15.75">
      <c r="A45" s="9" t="s">
        <v>105</v>
      </c>
      <c r="B45" s="11">
        <f>685+300</f>
        <v>985</v>
      </c>
      <c r="C45" s="20">
        <f t="shared" si="1"/>
        <v>50</v>
      </c>
      <c r="D45" s="17" t="s">
        <v>7</v>
      </c>
      <c r="E45" s="17" t="s">
        <v>92</v>
      </c>
      <c r="F45" s="7">
        <v>23.9</v>
      </c>
      <c r="G45" s="27">
        <f t="shared" si="0"/>
        <v>23541.5</v>
      </c>
    </row>
    <row r="46" spans="1:7" ht="15.75">
      <c r="A46" s="9" t="s">
        <v>106</v>
      </c>
      <c r="B46" s="11">
        <f>710</f>
        <v>710</v>
      </c>
      <c r="C46" s="20">
        <f t="shared" si="1"/>
        <v>36</v>
      </c>
      <c r="D46" s="17" t="s">
        <v>7</v>
      </c>
      <c r="E46" s="17" t="s">
        <v>93</v>
      </c>
      <c r="F46" s="7">
        <v>79.83</v>
      </c>
      <c r="G46" s="27">
        <f t="shared" si="0"/>
        <v>56679.299999999996</v>
      </c>
    </row>
    <row r="47" spans="1:7" ht="15.75">
      <c r="A47" s="9" t="s">
        <v>107</v>
      </c>
      <c r="B47" s="11">
        <f>1230</f>
        <v>1230</v>
      </c>
      <c r="C47" s="20">
        <f t="shared" si="1"/>
        <v>62</v>
      </c>
      <c r="D47" s="17" t="s">
        <v>7</v>
      </c>
      <c r="E47" s="17" t="s">
        <v>94</v>
      </c>
      <c r="F47" s="7">
        <v>79.989999999999995</v>
      </c>
      <c r="G47" s="27">
        <f t="shared" si="0"/>
        <v>98387.7</v>
      </c>
    </row>
    <row r="48" spans="1:7" ht="16.5" customHeight="1">
      <c r="A48" s="31" t="s">
        <v>108</v>
      </c>
      <c r="B48" s="32">
        <f>1000</f>
        <v>1000</v>
      </c>
      <c r="C48" s="33">
        <f t="shared" si="1"/>
        <v>50</v>
      </c>
      <c r="D48" s="34" t="s">
        <v>7</v>
      </c>
      <c r="E48" s="34" t="s">
        <v>95</v>
      </c>
      <c r="F48" s="7">
        <v>151.33000000000001</v>
      </c>
      <c r="G48" s="27">
        <f t="shared" si="0"/>
        <v>151330</v>
      </c>
    </row>
    <row r="49" spans="1:7" ht="15.75">
      <c r="A49" s="9" t="s">
        <v>109</v>
      </c>
      <c r="B49" s="11">
        <f>200</f>
        <v>200</v>
      </c>
      <c r="C49" s="20">
        <f t="shared" si="1"/>
        <v>10</v>
      </c>
      <c r="D49" s="17" t="s">
        <v>7</v>
      </c>
      <c r="E49" s="10" t="s">
        <v>98</v>
      </c>
      <c r="F49" s="7">
        <v>55</v>
      </c>
      <c r="G49" s="27">
        <f t="shared" si="0"/>
        <v>11000</v>
      </c>
    </row>
    <row r="50" spans="1:7" ht="15.75">
      <c r="A50" s="9" t="s">
        <v>111</v>
      </c>
      <c r="B50" s="11">
        <f>400</f>
        <v>400</v>
      </c>
      <c r="C50" s="20">
        <f t="shared" si="1"/>
        <v>20</v>
      </c>
      <c r="D50" s="17" t="s">
        <v>7</v>
      </c>
      <c r="E50" s="10" t="s">
        <v>101</v>
      </c>
      <c r="F50" s="7">
        <v>101.64</v>
      </c>
      <c r="G50" s="27">
        <f t="shared" si="0"/>
        <v>40656</v>
      </c>
    </row>
    <row r="51" spans="1:7" ht="15.75">
      <c r="A51" s="9" t="s">
        <v>112</v>
      </c>
      <c r="B51" s="11">
        <f>1200</f>
        <v>1200</v>
      </c>
      <c r="C51" s="20">
        <f t="shared" si="1"/>
        <v>60</v>
      </c>
      <c r="D51" s="17" t="s">
        <v>7</v>
      </c>
      <c r="E51" s="10" t="s">
        <v>102</v>
      </c>
      <c r="F51" s="7">
        <v>59.11</v>
      </c>
      <c r="G51" s="27">
        <f t="shared" si="0"/>
        <v>70932</v>
      </c>
    </row>
    <row r="52" spans="1:7" ht="15.75">
      <c r="A52" s="9" t="s">
        <v>80</v>
      </c>
      <c r="B52" s="11">
        <f>1650+65</f>
        <v>1715</v>
      </c>
      <c r="C52" s="20">
        <f t="shared" si="1"/>
        <v>86</v>
      </c>
      <c r="D52" s="17" t="s">
        <v>7</v>
      </c>
      <c r="E52" s="10" t="s">
        <v>103</v>
      </c>
      <c r="F52" s="7">
        <v>53.3</v>
      </c>
      <c r="G52" s="27">
        <f t="shared" si="0"/>
        <v>91409.5</v>
      </c>
    </row>
    <row r="53" spans="1:7" ht="15.75">
      <c r="A53" s="9" t="s">
        <v>81</v>
      </c>
      <c r="B53" s="11">
        <f>500</f>
        <v>500</v>
      </c>
      <c r="C53" s="20">
        <f t="shared" si="1"/>
        <v>25</v>
      </c>
      <c r="D53" s="17" t="s">
        <v>7</v>
      </c>
      <c r="E53" s="10" t="s">
        <v>104</v>
      </c>
      <c r="F53" s="7">
        <v>55.3</v>
      </c>
      <c r="G53" s="27">
        <f t="shared" si="0"/>
        <v>27650</v>
      </c>
    </row>
    <row r="54" spans="1:7" ht="14.25" customHeight="1">
      <c r="A54" s="31" t="s">
        <v>86</v>
      </c>
      <c r="B54" s="32">
        <f>200</f>
        <v>200</v>
      </c>
      <c r="C54" s="33">
        <f t="shared" si="1"/>
        <v>10</v>
      </c>
      <c r="D54" s="34" t="s">
        <v>7</v>
      </c>
      <c r="E54" s="34" t="s">
        <v>82</v>
      </c>
      <c r="F54" s="7">
        <v>54</v>
      </c>
      <c r="G54" s="27">
        <f t="shared" si="0"/>
        <v>10800</v>
      </c>
    </row>
    <row r="55" spans="1:7" ht="15.75" customHeight="1">
      <c r="A55" s="31" t="s">
        <v>87</v>
      </c>
      <c r="B55" s="32">
        <f>1200</f>
        <v>1200</v>
      </c>
      <c r="C55" s="33">
        <f t="shared" si="1"/>
        <v>60</v>
      </c>
      <c r="D55" s="34" t="s">
        <v>7</v>
      </c>
      <c r="E55" s="34" t="s">
        <v>83</v>
      </c>
      <c r="F55" s="7">
        <v>74.989999999999995</v>
      </c>
      <c r="G55" s="27">
        <f t="shared" si="0"/>
        <v>89988</v>
      </c>
    </row>
    <row r="56" spans="1:7" ht="15.75" customHeight="1">
      <c r="A56" s="31" t="s">
        <v>88</v>
      </c>
      <c r="B56" s="32">
        <f>1074</f>
        <v>1074</v>
      </c>
      <c r="C56" s="33">
        <f t="shared" si="1"/>
        <v>54</v>
      </c>
      <c r="D56" s="34" t="s">
        <v>7</v>
      </c>
      <c r="E56" s="34" t="s">
        <v>84</v>
      </c>
      <c r="F56" s="7">
        <v>72.94</v>
      </c>
      <c r="G56" s="27">
        <f t="shared" si="0"/>
        <v>78337.56</v>
      </c>
    </row>
    <row r="57" spans="1:7" ht="14.25" customHeight="1">
      <c r="A57" s="31" t="s">
        <v>89</v>
      </c>
      <c r="B57" s="32">
        <v>200</v>
      </c>
      <c r="C57" s="33">
        <f t="shared" si="1"/>
        <v>10</v>
      </c>
      <c r="D57" s="34" t="s">
        <v>7</v>
      </c>
      <c r="E57" s="34" t="s">
        <v>85</v>
      </c>
      <c r="F57" s="7">
        <v>82.42</v>
      </c>
      <c r="G57" s="27">
        <f t="shared" si="0"/>
        <v>16484</v>
      </c>
    </row>
    <row r="58" spans="1:7" ht="15.75">
      <c r="A58" s="9" t="s">
        <v>90</v>
      </c>
      <c r="B58" s="11">
        <f>1500</f>
        <v>1500</v>
      </c>
      <c r="C58" s="20">
        <f t="shared" si="1"/>
        <v>75</v>
      </c>
      <c r="D58" s="10" t="s">
        <v>7</v>
      </c>
      <c r="E58" s="10" t="s">
        <v>99</v>
      </c>
      <c r="F58" s="7">
        <v>34.67</v>
      </c>
      <c r="G58" s="27">
        <f t="shared" si="0"/>
        <v>52005</v>
      </c>
    </row>
    <row r="59" spans="1:7" ht="15.75">
      <c r="A59" s="9" t="s">
        <v>97</v>
      </c>
      <c r="B59" s="11">
        <f>1500</f>
        <v>1500</v>
      </c>
      <c r="C59" s="20">
        <f t="shared" si="1"/>
        <v>75</v>
      </c>
      <c r="D59" s="10" t="s">
        <v>7</v>
      </c>
      <c r="E59" s="10" t="s">
        <v>100</v>
      </c>
      <c r="F59" s="7">
        <v>34.67</v>
      </c>
      <c r="G59" s="27">
        <f t="shared" si="0"/>
        <v>52005</v>
      </c>
    </row>
    <row r="60" spans="1:7" ht="20.25" customHeight="1">
      <c r="A60" s="12" t="s">
        <v>5</v>
      </c>
      <c r="B60" s="12"/>
      <c r="C60" s="12"/>
      <c r="D60" s="12"/>
      <c r="E60" s="12"/>
      <c r="F60" s="28">
        <f>SUM(G8:G59)</f>
        <v>1472423.96</v>
      </c>
      <c r="G60" s="29"/>
    </row>
  </sheetData>
  <mergeCells count="12">
    <mergeCell ref="F60:G60"/>
    <mergeCell ref="A60:E60"/>
    <mergeCell ref="E5:E6"/>
    <mergeCell ref="A5:A7"/>
    <mergeCell ref="B5:B7"/>
    <mergeCell ref="D5:D7"/>
    <mergeCell ref="C5:C7"/>
    <mergeCell ref="A1:G1"/>
    <mergeCell ref="A2:G2"/>
    <mergeCell ref="A3:G3"/>
    <mergeCell ref="A4:G4"/>
    <mergeCell ref="F5:G6"/>
  </mergeCells>
  <printOptions horizontalCentered="1"/>
  <pageMargins left="0" right="0" top="0.51181102362204722" bottom="0" header="0" footer="0"/>
  <pageSetup paperSize="9" scale="85" orientation="portrait" r:id="rId1"/>
  <rowBreaks count="2" manualBreakCount="2">
    <brk id="27" max="6" man="1"/>
    <brk id="4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4"/>
  <sheetViews>
    <sheetView workbookViewId="0"/>
  </sheetViews>
  <sheetFormatPr defaultRowHeight="15"/>
  <cols>
    <col min="3" max="3" width="14.85546875" customWidth="1"/>
  </cols>
  <sheetData>
    <row r="1" spans="1:3" ht="15.75">
      <c r="A1" s="1"/>
      <c r="B1" s="2"/>
      <c r="C1" s="3"/>
    </row>
    <row r="2" spans="1:3" ht="15.75">
      <c r="A2" s="1"/>
      <c r="B2" s="2"/>
      <c r="C2" s="3"/>
    </row>
    <row r="3" spans="1:3" ht="15.75">
      <c r="A3" s="1"/>
      <c r="B3" s="2"/>
      <c r="C3" s="3"/>
    </row>
    <row r="4" spans="1:3" ht="15.75">
      <c r="A4" s="1"/>
      <c r="B4" s="4"/>
      <c r="C4" s="3"/>
    </row>
    <row r="5" spans="1:3" ht="15.75">
      <c r="A5" s="1"/>
      <c r="B5" s="2"/>
      <c r="C5" s="3"/>
    </row>
    <row r="6" spans="1:3" ht="15.75">
      <c r="A6" s="1"/>
      <c r="B6" s="2"/>
      <c r="C6" s="3"/>
    </row>
    <row r="7" spans="1:3" ht="15.75">
      <c r="A7" s="1"/>
      <c r="B7" s="2"/>
      <c r="C7" s="3"/>
    </row>
    <row r="8" spans="1:3" ht="15.75">
      <c r="A8" s="1"/>
      <c r="B8" s="2"/>
      <c r="C8" s="3"/>
    </row>
    <row r="9" spans="1:3" ht="15.75">
      <c r="A9" s="1"/>
      <c r="B9" s="2"/>
      <c r="C9" s="3"/>
    </row>
    <row r="10" spans="1:3" ht="15.75">
      <c r="A10" s="1"/>
      <c r="B10" s="2"/>
      <c r="C10" s="3"/>
    </row>
    <row r="11" spans="1:3" ht="15.75">
      <c r="A11" s="1"/>
      <c r="B11" s="4"/>
      <c r="C11" s="3"/>
    </row>
    <row r="12" spans="1:3" ht="15.75">
      <c r="A12" s="1"/>
      <c r="B12" s="2"/>
      <c r="C12" s="3"/>
    </row>
    <row r="13" spans="1:3" ht="15.75">
      <c r="A13" s="1"/>
      <c r="B13" s="2"/>
      <c r="C13" s="3"/>
    </row>
    <row r="14" spans="1:3" ht="15.75">
      <c r="A14" s="1"/>
      <c r="B14" s="2"/>
      <c r="C14" s="3"/>
    </row>
    <row r="15" spans="1:3" ht="15.75">
      <c r="A15" s="1"/>
      <c r="B15" s="2"/>
      <c r="C15" s="3"/>
    </row>
    <row r="16" spans="1:3" ht="15.75">
      <c r="A16" s="1"/>
      <c r="B16" s="2"/>
      <c r="C16" s="3"/>
    </row>
    <row r="17" spans="1:3" ht="15.75">
      <c r="A17" s="1"/>
      <c r="B17" s="2"/>
      <c r="C17" s="3"/>
    </row>
    <row r="18" spans="1:3" ht="15.75">
      <c r="A18" s="1"/>
      <c r="B18" s="2"/>
      <c r="C18" s="3"/>
    </row>
    <row r="19" spans="1:3" ht="15.75">
      <c r="A19" s="1"/>
      <c r="B19" s="2"/>
      <c r="C19" s="3"/>
    </row>
    <row r="20" spans="1:3" ht="15.75">
      <c r="A20" s="1"/>
      <c r="B20" s="2"/>
      <c r="C20" s="3"/>
    </row>
    <row r="21" spans="1:3" ht="15.75">
      <c r="A21" s="1"/>
      <c r="B21" s="2"/>
      <c r="C21" s="3"/>
    </row>
    <row r="22" spans="1:3" ht="15.75">
      <c r="A22" s="1"/>
      <c r="B22" s="2"/>
      <c r="C22" s="3"/>
    </row>
    <row r="23" spans="1:3" ht="15.75">
      <c r="A23" s="1"/>
      <c r="B23" s="2"/>
      <c r="C23" s="3"/>
    </row>
    <row r="24" spans="1:3" ht="15.75">
      <c r="A24" s="1"/>
      <c r="B24" s="2"/>
      <c r="C24" s="3"/>
    </row>
    <row r="25" spans="1:3" ht="15.75">
      <c r="A25" s="1"/>
      <c r="B25" s="2"/>
      <c r="C25" s="3"/>
    </row>
    <row r="26" spans="1:3" ht="15.75">
      <c r="A26" s="1"/>
      <c r="B26" s="4"/>
      <c r="C26" s="3"/>
    </row>
    <row r="27" spans="1:3" ht="15.75">
      <c r="A27" s="1"/>
      <c r="B27" s="4"/>
      <c r="C27" s="3"/>
    </row>
    <row r="28" spans="1:3" ht="15.75">
      <c r="A28" s="1"/>
      <c r="B28" s="4"/>
      <c r="C28" s="3"/>
    </row>
    <row r="29" spans="1:3" ht="15.75">
      <c r="A29" s="1"/>
      <c r="B29" s="4"/>
      <c r="C29" s="3"/>
    </row>
    <row r="30" spans="1:3" ht="15.75">
      <c r="A30" s="1"/>
      <c r="B30" s="4"/>
      <c r="C30" s="3"/>
    </row>
    <row r="31" spans="1:3" ht="15.75">
      <c r="A31" s="1"/>
      <c r="B31" s="4"/>
      <c r="C31" s="3"/>
    </row>
    <row r="32" spans="1:3" ht="15.75">
      <c r="A32" s="5"/>
      <c r="B32" s="2"/>
      <c r="C32" s="3"/>
    </row>
    <row r="33" spans="1:3" ht="15.75">
      <c r="A33" s="5"/>
      <c r="B33" s="2"/>
      <c r="C33" s="3"/>
    </row>
    <row r="34" spans="1:3" ht="15.75">
      <c r="A34" s="1"/>
      <c r="B34" s="2"/>
      <c r="C34" s="3"/>
    </row>
    <row r="35" spans="1:3" ht="15.75">
      <c r="A35" s="1"/>
      <c r="B35" s="2"/>
      <c r="C35" s="3"/>
    </row>
    <row r="36" spans="1:3" ht="15.75">
      <c r="A36" s="1"/>
      <c r="B36" s="2"/>
      <c r="C36" s="3"/>
    </row>
    <row r="37" spans="1:3" ht="15.75">
      <c r="A37" s="5"/>
      <c r="B37" s="2"/>
      <c r="C37" s="3"/>
    </row>
    <row r="38" spans="1:3" ht="15.75">
      <c r="A38" s="1"/>
      <c r="B38" s="2"/>
      <c r="C38" s="3"/>
    </row>
    <row r="39" spans="1:3" ht="15.75">
      <c r="A39" s="1"/>
      <c r="B39" s="2"/>
      <c r="C39" s="3"/>
    </row>
    <row r="40" spans="1:3" ht="15.75">
      <c r="A40" s="1"/>
      <c r="B40" s="2"/>
      <c r="C40" s="3"/>
    </row>
    <row r="41" spans="1:3" ht="15.75">
      <c r="A41" s="1"/>
      <c r="B41" s="2"/>
      <c r="C41" s="3"/>
    </row>
    <row r="42" spans="1:3" ht="15.75">
      <c r="A42" s="1"/>
      <c r="B42" s="2"/>
      <c r="C42" s="3"/>
    </row>
    <row r="43" spans="1:3" ht="15.75">
      <c r="A43" s="1"/>
      <c r="B43" s="2"/>
      <c r="C43" s="3"/>
    </row>
    <row r="44" spans="1:3" ht="15.75">
      <c r="A44" s="1"/>
      <c r="B44" s="2"/>
      <c r="C44" s="3"/>
    </row>
    <row r="45" spans="1:3" ht="15.75">
      <c r="A45" s="1"/>
      <c r="B45" s="2"/>
      <c r="C45" s="3"/>
    </row>
    <row r="46" spans="1:3" ht="15.75">
      <c r="A46" s="1"/>
      <c r="B46" s="2"/>
      <c r="C46" s="3"/>
    </row>
    <row r="47" spans="1:3" ht="15.75">
      <c r="A47" s="1"/>
      <c r="B47" s="2"/>
      <c r="C47" s="3"/>
    </row>
    <row r="48" spans="1:3" ht="15.75">
      <c r="A48" s="1"/>
      <c r="B48" s="2"/>
      <c r="C48" s="3"/>
    </row>
    <row r="49" spans="1:3" ht="15.75">
      <c r="A49" s="1"/>
      <c r="B49" s="2"/>
      <c r="C49" s="3"/>
    </row>
    <row r="50" spans="1:3" ht="15.75">
      <c r="A50" s="1"/>
      <c r="B50" s="2"/>
      <c r="C50" s="3"/>
    </row>
    <row r="51" spans="1:3" ht="15.75">
      <c r="A51" s="1"/>
      <c r="B51" s="2"/>
      <c r="C51" s="3"/>
    </row>
    <row r="52" spans="1:3" ht="15.75">
      <c r="A52" s="1"/>
      <c r="B52" s="2"/>
      <c r="C52" s="3"/>
    </row>
    <row r="53" spans="1:3" ht="15.75">
      <c r="A53" s="1"/>
      <c r="B53" s="2"/>
      <c r="C53" s="3"/>
    </row>
    <row r="54" spans="1:3" ht="15.75">
      <c r="A54" s="1"/>
      <c r="B54" s="2"/>
      <c r="C54" s="3"/>
    </row>
    <row r="55" spans="1:3" ht="15.75">
      <c r="A55" s="1"/>
      <c r="B55" s="2"/>
      <c r="C55" s="3"/>
    </row>
    <row r="56" spans="1:3" ht="15.75">
      <c r="A56" s="1"/>
      <c r="B56" s="2"/>
      <c r="C56" s="3"/>
    </row>
    <row r="57" spans="1:3" ht="15.75">
      <c r="A57" s="1"/>
      <c r="B57" s="2"/>
      <c r="C57" s="3"/>
    </row>
    <row r="58" spans="1:3" ht="15.75">
      <c r="A58" s="1"/>
      <c r="B58" s="2"/>
      <c r="C58" s="3"/>
    </row>
    <row r="59" spans="1:3" ht="15.75">
      <c r="A59" s="1"/>
      <c r="B59" s="2"/>
      <c r="C59" s="3"/>
    </row>
    <row r="60" spans="1:3" ht="15.75">
      <c r="A60" s="1"/>
      <c r="B60" s="2"/>
      <c r="C60" s="3"/>
    </row>
    <row r="61" spans="1:3" ht="15.75">
      <c r="A61" s="1"/>
      <c r="B61" s="2"/>
      <c r="C61" s="3"/>
    </row>
    <row r="62" spans="1:3" ht="15.75">
      <c r="A62" s="1"/>
      <c r="B62" s="2"/>
      <c r="C62" s="3"/>
    </row>
    <row r="63" spans="1:3" ht="15.75">
      <c r="A63" s="1"/>
      <c r="B63" s="2"/>
      <c r="C63" s="3"/>
    </row>
    <row r="64" spans="1:3" ht="15.75">
      <c r="A64" s="1"/>
      <c r="B64" s="2"/>
      <c r="C64" s="3"/>
    </row>
    <row r="65" spans="1:3" ht="15.75">
      <c r="A65" s="1"/>
      <c r="B65" s="2"/>
      <c r="C65" s="3"/>
    </row>
    <row r="66" spans="1:3" ht="15.75">
      <c r="A66" s="1"/>
      <c r="B66" s="4"/>
      <c r="C66" s="3"/>
    </row>
    <row r="67" spans="1:3" ht="15.75">
      <c r="A67" s="1"/>
      <c r="B67" s="4"/>
      <c r="C67" s="3"/>
    </row>
    <row r="68" spans="1:3" ht="15.75">
      <c r="A68" s="1"/>
      <c r="B68" s="4"/>
      <c r="C68" s="3"/>
    </row>
    <row r="69" spans="1:3" ht="15.75">
      <c r="A69" s="1"/>
      <c r="B69" s="2"/>
      <c r="C69" s="3"/>
    </row>
    <row r="70" spans="1:3" ht="15.75">
      <c r="A70" s="1"/>
      <c r="B70" s="2"/>
      <c r="C70" s="3"/>
    </row>
    <row r="71" spans="1:3" ht="15.75">
      <c r="A71" s="1"/>
      <c r="B71" s="2"/>
      <c r="C71" s="3"/>
    </row>
    <row r="72" spans="1:3" ht="15.75">
      <c r="A72" s="1"/>
      <c r="B72" s="2"/>
      <c r="C72" s="3"/>
    </row>
    <row r="73" spans="1:3" ht="15.75">
      <c r="A73" s="1"/>
      <c r="B73" s="2"/>
      <c r="C73" s="3"/>
    </row>
    <row r="74" spans="1:3" ht="15.75">
      <c r="A74" s="1"/>
      <c r="B74" s="2"/>
      <c r="C74" s="3"/>
    </row>
    <row r="75" spans="1:3" ht="15.75">
      <c r="A75" s="1"/>
      <c r="B75" s="2"/>
      <c r="C75" s="3"/>
    </row>
    <row r="76" spans="1:3" ht="15.75">
      <c r="A76" s="1"/>
      <c r="B76" s="2"/>
      <c r="C76" s="3"/>
    </row>
    <row r="77" spans="1:3" ht="15.75">
      <c r="A77" s="6"/>
      <c r="B77" s="2"/>
      <c r="C77" s="3"/>
    </row>
    <row r="78" spans="1:3" ht="15.75">
      <c r="A78" s="6"/>
      <c r="B78" s="2"/>
      <c r="C78" s="3"/>
    </row>
    <row r="79" spans="1:3" ht="15.75">
      <c r="A79" s="6"/>
      <c r="B79" s="2"/>
      <c r="C79" s="3"/>
    </row>
    <row r="80" spans="1:3" ht="15.75">
      <c r="A80" s="6"/>
      <c r="B80" s="2"/>
      <c r="C80" s="3"/>
    </row>
    <row r="81" spans="1:3" ht="15.75">
      <c r="A81" s="6"/>
      <c r="B81" s="2"/>
      <c r="C81" s="3"/>
    </row>
    <row r="82" spans="1:3" ht="15.75">
      <c r="A82" s="6"/>
      <c r="B82" s="2"/>
      <c r="C82" s="3"/>
    </row>
    <row r="83" spans="1:3" ht="15.75">
      <c r="A83" s="6"/>
      <c r="B83" s="2"/>
      <c r="C83" s="3"/>
    </row>
    <row r="84" spans="1:3" ht="15.75">
      <c r="A84" s="6"/>
      <c r="B84" s="2"/>
      <c r="C84" s="3"/>
    </row>
    <row r="85" spans="1:3" ht="15.75">
      <c r="A85" s="6"/>
      <c r="B85" s="2"/>
      <c r="C85" s="3"/>
    </row>
    <row r="86" spans="1:3" ht="15.75">
      <c r="A86" s="6"/>
      <c r="B86" s="2"/>
      <c r="C86" s="3"/>
    </row>
    <row r="87" spans="1:3" ht="15.75">
      <c r="A87" s="6"/>
      <c r="B87" s="2"/>
      <c r="C87" s="3"/>
    </row>
    <row r="88" spans="1:3" ht="15.75">
      <c r="A88" s="6"/>
      <c r="B88" s="2"/>
      <c r="C88" s="3"/>
    </row>
    <row r="89" spans="1:3" ht="15.75">
      <c r="A89" s="6"/>
      <c r="B89" s="2"/>
      <c r="C89" s="3"/>
    </row>
    <row r="90" spans="1:3" ht="15.75">
      <c r="A90" s="6"/>
      <c r="B90" s="2"/>
      <c r="C90" s="3"/>
    </row>
    <row r="91" spans="1:3" ht="15.75">
      <c r="A91" s="6"/>
      <c r="B91" s="2"/>
      <c r="C91" s="3"/>
    </row>
    <row r="92" spans="1:3" ht="15.75">
      <c r="A92" s="6"/>
      <c r="B92" s="2"/>
      <c r="C92" s="3"/>
    </row>
    <row r="93" spans="1:3" ht="15.75">
      <c r="A93" s="6"/>
      <c r="B93" s="2"/>
      <c r="C93" s="3"/>
    </row>
    <row r="94" spans="1:3" ht="15.75">
      <c r="A94" s="6"/>
      <c r="B94" s="2"/>
      <c r="C94" s="3"/>
    </row>
    <row r="95" spans="1:3" ht="15.75">
      <c r="A95" s="6"/>
      <c r="B95" s="2"/>
      <c r="C95" s="3"/>
    </row>
    <row r="96" spans="1:3" ht="15.75">
      <c r="A96" s="6"/>
      <c r="B96" s="2"/>
      <c r="C96" s="3"/>
    </row>
    <row r="97" spans="1:3" ht="15.75">
      <c r="A97" s="6"/>
      <c r="B97" s="2"/>
      <c r="C97" s="3"/>
    </row>
    <row r="98" spans="1:3" ht="15.75">
      <c r="A98" s="6"/>
      <c r="B98" s="2"/>
      <c r="C98" s="3"/>
    </row>
    <row r="99" spans="1:3" ht="15.75">
      <c r="A99" s="6"/>
      <c r="B99" s="2"/>
      <c r="C99" s="3"/>
    </row>
    <row r="100" spans="1:3" ht="15.75">
      <c r="A100" s="6"/>
      <c r="B100" s="2"/>
      <c r="C100" s="3"/>
    </row>
    <row r="101" spans="1:3" ht="15.75">
      <c r="A101" s="6"/>
      <c r="B101" s="2"/>
      <c r="C101" s="3"/>
    </row>
    <row r="102" spans="1:3" ht="15.75">
      <c r="A102" s="6"/>
      <c r="B102" s="2"/>
      <c r="C102" s="3"/>
    </row>
    <row r="103" spans="1:3" ht="15.75">
      <c r="A103" s="6"/>
      <c r="B103" s="2"/>
      <c r="C103" s="3"/>
    </row>
    <row r="104" spans="1:3" ht="15.75">
      <c r="A104" s="6"/>
      <c r="B104" s="2"/>
      <c r="C104" s="3"/>
    </row>
    <row r="105" spans="1:3" ht="15.75">
      <c r="A105" s="6"/>
      <c r="B105" s="2"/>
      <c r="C105" s="3"/>
    </row>
    <row r="106" spans="1:3" ht="15.75">
      <c r="A106" s="6"/>
      <c r="B106" s="2"/>
      <c r="C106" s="3"/>
    </row>
    <row r="107" spans="1:3" ht="15.75">
      <c r="A107" s="6"/>
      <c r="B107" s="2"/>
      <c r="C107" s="3"/>
    </row>
    <row r="108" spans="1:3" ht="15.75">
      <c r="A108" s="6"/>
      <c r="B108" s="2"/>
      <c r="C108" s="3"/>
    </row>
    <row r="109" spans="1:3" ht="15.75">
      <c r="A109" s="6"/>
      <c r="B109" s="2"/>
      <c r="C109" s="3"/>
    </row>
    <row r="110" spans="1:3" ht="15.75">
      <c r="A110" s="6"/>
      <c r="B110" s="2"/>
      <c r="C110" s="3"/>
    </row>
    <row r="111" spans="1:3" ht="15.75">
      <c r="A111" s="6"/>
      <c r="B111" s="2"/>
      <c r="C111" s="3"/>
    </row>
    <row r="112" spans="1:3" ht="15.75">
      <c r="A112" s="6"/>
      <c r="B112" s="2"/>
      <c r="C112" s="3"/>
    </row>
    <row r="113" spans="1:3" ht="15.75">
      <c r="A113" s="6"/>
      <c r="B113" s="2"/>
      <c r="C113" s="3"/>
    </row>
    <row r="114" spans="1:3" ht="15.75">
      <c r="A114" s="6"/>
      <c r="B114" s="2"/>
      <c r="C114" s="3"/>
    </row>
    <row r="115" spans="1:3" ht="15.75">
      <c r="A115" s="6"/>
      <c r="B115" s="2"/>
      <c r="C115" s="3"/>
    </row>
    <row r="116" spans="1:3" ht="15.75">
      <c r="A116" s="6"/>
      <c r="B116" s="2"/>
      <c r="C116" s="3"/>
    </row>
    <row r="117" spans="1:3" ht="15.75">
      <c r="A117" s="6"/>
      <c r="B117" s="2"/>
      <c r="C117" s="3"/>
    </row>
    <row r="118" spans="1:3" ht="15.75">
      <c r="A118" s="6"/>
      <c r="B118" s="2"/>
      <c r="C118" s="3"/>
    </row>
    <row r="119" spans="1:3" ht="15.75">
      <c r="A119" s="6"/>
      <c r="B119" s="2"/>
      <c r="C119" s="3"/>
    </row>
    <row r="120" spans="1:3" ht="15.75">
      <c r="A120" s="6"/>
      <c r="B120" s="2"/>
      <c r="C120" s="3"/>
    </row>
    <row r="121" spans="1:3" ht="15.75">
      <c r="A121" s="6"/>
      <c r="B121" s="2"/>
      <c r="C121" s="3"/>
    </row>
    <row r="122" spans="1:3" ht="15.75">
      <c r="A122" s="6"/>
      <c r="B122" s="2"/>
      <c r="C122" s="3"/>
    </row>
    <row r="123" spans="1:3" ht="15.75">
      <c r="A123" s="6"/>
      <c r="B123" s="2"/>
      <c r="C123" s="3"/>
    </row>
    <row r="124" spans="1:3" ht="15.75">
      <c r="A124" s="6"/>
      <c r="B124" s="2"/>
      <c r="C124" s="3"/>
    </row>
    <row r="125" spans="1:3" ht="15.75">
      <c r="A125" s="6"/>
      <c r="B125" s="2"/>
      <c r="C125" s="3"/>
    </row>
    <row r="126" spans="1:3" ht="15.75">
      <c r="A126" s="6"/>
      <c r="B126" s="2"/>
      <c r="C126" s="3"/>
    </row>
    <row r="127" spans="1:3" ht="15.75">
      <c r="A127" s="6"/>
      <c r="B127" s="2"/>
      <c r="C127" s="3"/>
    </row>
    <row r="128" spans="1:3" ht="15.75">
      <c r="A128" s="6"/>
      <c r="B128" s="2"/>
      <c r="C128" s="3"/>
    </row>
    <row r="129" spans="1:3" ht="15.75">
      <c r="A129" s="6"/>
      <c r="B129" s="2"/>
      <c r="C129" s="3"/>
    </row>
    <row r="130" spans="1:3" ht="15.75">
      <c r="A130" s="6"/>
      <c r="B130" s="2"/>
      <c r="C130" s="3"/>
    </row>
    <row r="131" spans="1:3" ht="15.75">
      <c r="A131" s="6"/>
      <c r="B131" s="2"/>
      <c r="C131" s="3"/>
    </row>
    <row r="132" spans="1:3" ht="15.75">
      <c r="A132" s="6"/>
      <c r="B132" s="2"/>
      <c r="C132" s="3"/>
    </row>
    <row r="133" spans="1:3" ht="15.75">
      <c r="A133" s="6"/>
      <c r="B133" s="2"/>
      <c r="C133" s="3"/>
    </row>
    <row r="134" spans="1:3" ht="18.75">
      <c r="A134" s="13"/>
      <c r="B134" s="14"/>
      <c r="C134" s="14"/>
    </row>
  </sheetData>
  <mergeCells count="1">
    <mergeCell ref="A134:C13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MÉDIA</vt:lpstr>
      <vt:lpstr>Plan2</vt:lpstr>
      <vt:lpstr>Plan3</vt:lpstr>
      <vt:lpstr>MÉDIA!Area_de_impressao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Margareth</cp:lastModifiedBy>
  <cp:lastPrinted>2017-12-06T16:28:29Z</cp:lastPrinted>
  <dcterms:created xsi:type="dcterms:W3CDTF">2015-07-22T19:09:45Z</dcterms:created>
  <dcterms:modified xsi:type="dcterms:W3CDTF">2017-12-06T16:28:36Z</dcterms:modified>
</cp:coreProperties>
</file>